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s\1Cliënten\stichting fantasticus\"/>
    </mc:Choice>
  </mc:AlternateContent>
  <xr:revisionPtr revIDLastSave="0" documentId="13_ncr:1_{5A9F3BA5-170D-4801-9D97-BB06C5694A14}" xr6:coauthVersionLast="47" xr6:coauthVersionMax="47" xr10:uidLastSave="{00000000-0000-0000-0000-000000000000}"/>
  <bookViews>
    <workbookView xWindow="1935" yWindow="15" windowWidth="26865" windowHeight="15270" tabRatio="997" xr2:uid="{00000000-000D-0000-FFFF-FFFF00000000}"/>
  </bookViews>
  <sheets>
    <sheet name="ANBI publicatie 2025" sheetId="13" r:id="rId1"/>
    <sheet name="ANBI publicatie 2024" sheetId="3" r:id="rId2"/>
    <sheet name="ANBI publicatie 2023" sheetId="12" r:id="rId3"/>
    <sheet name="ANBI publicatie 2022" sheetId="11" r:id="rId4"/>
    <sheet name="ANBI publicatie 2021" sheetId="10" r:id="rId5"/>
    <sheet name="ANBI publicatie 2020" sheetId="8" r:id="rId6"/>
    <sheet name="ANBI publicatie 2019" sheetId="9" r:id="rId7"/>
    <sheet name="ANBI publicatie 2018" sheetId="7" r:id="rId8"/>
    <sheet name="ANBI publicatie 2017" sheetId="6" r:id="rId9"/>
    <sheet name="ANBI publicatie 2016" sheetId="5" r:id="rId10"/>
    <sheet name="ANBI publicatie 2015" sheetId="4" r:id="rId11"/>
    <sheet name="ANBI publicatie 2014" sheetId="2" r:id="rId12"/>
  </sheets>
  <calcPr calcId="181029" calcOnSave="0"/>
</workbook>
</file>

<file path=xl/calcChain.xml><?xml version="1.0" encoding="utf-8"?>
<calcChain xmlns="http://schemas.openxmlformats.org/spreadsheetml/2006/main">
  <c r="D39" i="13" l="1"/>
  <c r="D43" i="13" s="1"/>
  <c r="D30" i="13"/>
  <c r="D35" i="3"/>
  <c r="H24" i="12"/>
  <c r="H30" i="12" s="1"/>
  <c r="H24" i="11"/>
  <c r="D35" i="11"/>
  <c r="D39" i="3"/>
  <c r="D43" i="3" s="1"/>
  <c r="H24" i="3" s="1"/>
  <c r="H30" i="3" s="1"/>
  <c r="D30" i="3"/>
  <c r="D41" i="12"/>
  <c r="D39" i="12"/>
  <c r="D43" i="12" s="1"/>
  <c r="D30" i="12"/>
  <c r="H24" i="13" l="1"/>
  <c r="H30" i="13" s="1"/>
  <c r="D39" i="11"/>
  <c r="D43" i="11" s="1"/>
  <c r="D30" i="11"/>
  <c r="H24" i="10"/>
  <c r="D39" i="10"/>
  <c r="D43" i="10" s="1"/>
  <c r="D30" i="10"/>
  <c r="H30" i="10"/>
  <c r="D41" i="9"/>
  <c r="D39" i="9"/>
  <c r="D30" i="9"/>
  <c r="D26" i="9"/>
  <c r="H24" i="9"/>
  <c r="H30" i="9" s="1"/>
  <c r="H30" i="11" l="1"/>
  <c r="D43" i="9"/>
  <c r="D41" i="8"/>
  <c r="H24" i="8"/>
  <c r="H30" i="8" s="1"/>
  <c r="D39" i="8"/>
  <c r="D30" i="8"/>
  <c r="D43" i="8" l="1"/>
  <c r="D41" i="7"/>
  <c r="H24" i="7"/>
  <c r="H26" i="7"/>
  <c r="D26" i="7"/>
  <c r="D30" i="7" s="1"/>
  <c r="D39" i="7"/>
  <c r="D43" i="7" s="1"/>
  <c r="D41" i="6"/>
  <c r="H24" i="6"/>
  <c r="H26" i="6"/>
  <c r="H30" i="6" s="1"/>
  <c r="D26" i="6"/>
  <c r="D39" i="6"/>
  <c r="D43" i="6" s="1"/>
  <c r="D30" i="6"/>
  <c r="D41" i="5"/>
  <c r="H24" i="5"/>
  <c r="H30" i="5" s="1"/>
  <c r="D39" i="5"/>
  <c r="D30" i="5"/>
  <c r="D41" i="4"/>
  <c r="H24" i="4"/>
  <c r="H30" i="4" s="1"/>
  <c r="D26" i="4"/>
  <c r="D39" i="4"/>
  <c r="D30" i="4"/>
  <c r="H30" i="7" l="1"/>
  <c r="D43" i="5"/>
  <c r="D43" i="4"/>
  <c r="D39" i="2"/>
  <c r="D41" i="2"/>
  <c r="D30" i="2"/>
  <c r="H24" i="2"/>
  <c r="H26" i="2"/>
  <c r="D43" i="2" l="1"/>
  <c r="H30" i="2"/>
</calcChain>
</file>

<file path=xl/sharedStrings.xml><?xml version="1.0" encoding="utf-8"?>
<sst xmlns="http://schemas.openxmlformats.org/spreadsheetml/2006/main" count="482" uniqueCount="68">
  <si>
    <t>Stichting Fantasticus</t>
  </si>
  <si>
    <t>RSIN - Fiscal number:</t>
  </si>
  <si>
    <t>Chamber of Commerce number:</t>
  </si>
  <si>
    <t>Address:</t>
  </si>
  <si>
    <t>Contact:</t>
  </si>
  <si>
    <t>Dhr R.E. Smith</t>
  </si>
  <si>
    <t>Goals of the foundation:</t>
  </si>
  <si>
    <t>Promoting baroque music within The Netherlands as well as abroad</t>
  </si>
  <si>
    <t>through concerts, recordings and workshops.</t>
  </si>
  <si>
    <t>President</t>
  </si>
  <si>
    <t>Treasurer</t>
  </si>
  <si>
    <t>Secretary</t>
  </si>
  <si>
    <t>Balance as per 31 December 2014</t>
  </si>
  <si>
    <t>Assets</t>
  </si>
  <si>
    <t>Liabilities</t>
  </si>
  <si>
    <t>Tangible fixed assets</t>
  </si>
  <si>
    <t>Equity</t>
  </si>
  <si>
    <t>Receivables</t>
  </si>
  <si>
    <t>Payables</t>
  </si>
  <si>
    <t>Cash and cash equivalants</t>
  </si>
  <si>
    <t>Total assets</t>
  </si>
  <si>
    <t>Total liabilities</t>
  </si>
  <si>
    <t>Income statement for the period of 1 January 2014 - 31 December 2014</t>
  </si>
  <si>
    <t>Operating revenues</t>
  </si>
  <si>
    <t>Procurement</t>
  </si>
  <si>
    <t>-</t>
  </si>
  <si>
    <t>Total net revenues</t>
  </si>
  <si>
    <t>General expenses</t>
  </si>
  <si>
    <t>Result</t>
  </si>
  <si>
    <t>Notes to the balance sheet</t>
  </si>
  <si>
    <t>The current cash and cash equivalents serve as buffer to ensure the continuity of the Foundation.</t>
  </si>
  <si>
    <t>Notes to the income statement</t>
  </si>
  <si>
    <t>Procurement consist of recording material, musicians and commision paid on music projects.</t>
  </si>
  <si>
    <t>Balance as per 31 December 2015</t>
  </si>
  <si>
    <t>Balance as per 31 December 2016</t>
  </si>
  <si>
    <t>Current report on the activities of the Foundation during 2016</t>
  </si>
  <si>
    <t>Current report on the activities of the Foundation during 2015</t>
  </si>
  <si>
    <t>Balance as per 31 December 2017</t>
  </si>
  <si>
    <t>Current report on the activities of the Foundation during 2017</t>
  </si>
  <si>
    <t>Balance as per 31 December 2018</t>
  </si>
  <si>
    <t>Income statement for the period of 1 January 2018 - 31 December 2018</t>
  </si>
  <si>
    <t>Income statement for the period of 1 January 2015 - 31 December 2015</t>
  </si>
  <si>
    <t>Income statement for the period of 1 January 2016 - 31 December 2016</t>
  </si>
  <si>
    <t>Income statement for the period of 1 January 2017 - 31 December 2017</t>
  </si>
  <si>
    <t>8531.19.880</t>
  </si>
  <si>
    <t>Oossaander Hoop 4</t>
  </si>
  <si>
    <t>1035 RX Amsterdam</t>
  </si>
  <si>
    <t>Bestuur:</t>
  </si>
  <si>
    <t>Dhr R. van Erven Dorens - Secretaris</t>
  </si>
  <si>
    <t>Mw A. Berends-Voortman - Penningmeester</t>
  </si>
  <si>
    <t>Mw T. Patberg - Voorzitter</t>
  </si>
  <si>
    <t>Balance as per 31 December 2020</t>
  </si>
  <si>
    <t>Income statement for the period of 1 January 2020 - 31 December 2020</t>
  </si>
  <si>
    <t>Balance as per 31 December 2019</t>
  </si>
  <si>
    <t>Income statement for the period of 1 January 2019 - 31 December 2019</t>
  </si>
  <si>
    <t>Balance as per 31 December 2021</t>
  </si>
  <si>
    <t>Dhr R.J. van Erven Dorens - Secretaris</t>
  </si>
  <si>
    <t>Mw T.M. Patberg - Voorzitter</t>
  </si>
  <si>
    <t>Balance as per 31 December 2022</t>
  </si>
  <si>
    <t>Income statement for the period of 1 January 2022 - 31 December 2022</t>
  </si>
  <si>
    <t>Income statement for the period of 1 January 2021 - 31 December 2021</t>
  </si>
  <si>
    <t>Balance as per 31 December 2023</t>
  </si>
  <si>
    <t>Income statement for the period of 1 January 2023 - 31 December 2023</t>
  </si>
  <si>
    <t>Balance as per 31 December 2024</t>
  </si>
  <si>
    <t>Income statement for the period of 1 January 2024 - 31 December 2024</t>
  </si>
  <si>
    <t>Loan</t>
  </si>
  <si>
    <t>Balance as per 31 December 2025</t>
  </si>
  <si>
    <t>Income statement for the period of 1 January 2025 - 31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</si>
</sst>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2" fontId="0" fillId="0" borderId="0" xfId="0" applyNumberFormat="1"/>
    <xf numFmtId="42" fontId="0" fillId="0" borderId="1" xfId="0" applyNumberFormat="1" applyBorder="1"/>
    <xf numFmtId="0" fontId="0" fillId="0" borderId="0" xfId="0" quotePrefix="1"/>
    <xf numFmtId="42" fontId="0" fillId="0" borderId="2" xfId="0" applyNumberFormat="1" applyBorder="1"/>
    <xf numFmtId="0" fontId="1" fillId="0" borderId="0" xfId="0" applyFont="1"/>
    <xf numFmtId="0" fontId="3" fillId="0" borderId="0" xfId="0" applyFont="1"/>
    <xf numFmtId="0" fontId="2" fillId="0" borderId="0" xfId="0" applyFont="1"/>
    <xf numFmtId="42" fontId="2" fillId="0" borderId="0" xfId="0" applyNumberFormat="1" applyFon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00E7-AA72-4524-9189-93790212E636}">
  <dimension ref="A1:L63"/>
  <sheetViews>
    <sheetView tabSelected="1" workbookViewId="0">
      <selection activeCell="H24" sqref="H24"/>
    </sheetView>
  </sheetViews>
  <sheetFormatPr defaultRowHeight="15" x14ac:dyDescent="0.25"/>
  <cols>
    <col min="1" max="1" width="20.7109375" customWidth="1"/>
    <col min="3" max="3" width="10" bestFit="1" customWidth="1"/>
  </cols>
  <sheetData>
    <row r="1" spans="1:3" ht="18.75" x14ac:dyDescent="0.3">
      <c r="A1" s="6" t="s">
        <v>0</v>
      </c>
    </row>
    <row r="3" spans="1:3" x14ac:dyDescent="0.25">
      <c r="A3" t="s">
        <v>1</v>
      </c>
      <c r="C3" s="9" t="s">
        <v>44</v>
      </c>
    </row>
    <row r="4" spans="1:3" x14ac:dyDescent="0.25">
      <c r="C4" s="9"/>
    </row>
    <row r="5" spans="1:3" x14ac:dyDescent="0.25">
      <c r="A5" t="s">
        <v>2</v>
      </c>
      <c r="C5" s="9">
        <v>58636358</v>
      </c>
    </row>
    <row r="6" spans="1:3" x14ac:dyDescent="0.25">
      <c r="C6" s="9"/>
    </row>
    <row r="7" spans="1:3" x14ac:dyDescent="0.25">
      <c r="A7" t="s">
        <v>3</v>
      </c>
      <c r="C7" t="s">
        <v>45</v>
      </c>
    </row>
    <row r="8" spans="1:3" x14ac:dyDescent="0.25">
      <c r="C8" t="s">
        <v>46</v>
      </c>
    </row>
    <row r="10" spans="1:3" x14ac:dyDescent="0.25">
      <c r="A10" t="s">
        <v>4</v>
      </c>
      <c r="C10" t="s">
        <v>5</v>
      </c>
    </row>
    <row r="12" spans="1:3" x14ac:dyDescent="0.25">
      <c r="A12" t="s">
        <v>6</v>
      </c>
      <c r="C12" t="s">
        <v>7</v>
      </c>
    </row>
    <row r="13" spans="1:3" x14ac:dyDescent="0.25">
      <c r="C13" t="s">
        <v>8</v>
      </c>
    </row>
    <row r="15" spans="1:3" x14ac:dyDescent="0.25">
      <c r="A15" t="s">
        <v>47</v>
      </c>
      <c r="C15" t="s">
        <v>56</v>
      </c>
    </row>
    <row r="16" spans="1:3" x14ac:dyDescent="0.25">
      <c r="C16" t="s">
        <v>49</v>
      </c>
    </row>
    <row r="17" spans="1:12" x14ac:dyDescent="0.25">
      <c r="C17" t="s">
        <v>57</v>
      </c>
    </row>
    <row r="20" spans="1:12" x14ac:dyDescent="0.25">
      <c r="A20" s="5" t="s">
        <v>66</v>
      </c>
    </row>
    <row r="22" spans="1:12" s="7" customFormat="1" x14ac:dyDescent="0.25">
      <c r="A22" s="7" t="s">
        <v>13</v>
      </c>
      <c r="D22" s="8"/>
      <c r="F22" s="7" t="s">
        <v>14</v>
      </c>
      <c r="H22" s="8"/>
    </row>
    <row r="23" spans="1:12" x14ac:dyDescent="0.25">
      <c r="D23" s="1"/>
      <c r="H23" s="1"/>
    </row>
    <row r="24" spans="1:12" x14ac:dyDescent="0.25">
      <c r="A24" t="s">
        <v>15</v>
      </c>
      <c r="D24" s="1">
        <v>0</v>
      </c>
      <c r="F24" t="s">
        <v>16</v>
      </c>
      <c r="H24" s="1">
        <f>6166+D43</f>
        <v>7516</v>
      </c>
      <c r="K24" s="1"/>
      <c r="L24" s="1"/>
    </row>
    <row r="25" spans="1:12" x14ac:dyDescent="0.25">
      <c r="D25" s="1"/>
      <c r="H25" s="1"/>
    </row>
    <row r="26" spans="1:12" x14ac:dyDescent="0.25">
      <c r="A26" t="s">
        <v>17</v>
      </c>
      <c r="D26" s="1">
        <v>961</v>
      </c>
      <c r="F26" t="s">
        <v>18</v>
      </c>
      <c r="H26" s="1">
        <v>500</v>
      </c>
    </row>
    <row r="27" spans="1:12" x14ac:dyDescent="0.25">
      <c r="D27" s="1"/>
      <c r="H27" s="1"/>
    </row>
    <row r="28" spans="1:12" x14ac:dyDescent="0.25">
      <c r="A28" t="s">
        <v>19</v>
      </c>
      <c r="D28" s="2">
        <v>7055</v>
      </c>
      <c r="H28" s="2"/>
    </row>
    <row r="29" spans="1:12" x14ac:dyDescent="0.25">
      <c r="D29" s="1"/>
      <c r="H29" s="1"/>
    </row>
    <row r="30" spans="1:12" ht="15.75" thickBot="1" x14ac:dyDescent="0.3">
      <c r="A30" t="s">
        <v>20</v>
      </c>
      <c r="D30" s="4">
        <f>SUM(D22:D29)</f>
        <v>8016</v>
      </c>
      <c r="F30" t="s">
        <v>21</v>
      </c>
      <c r="H30" s="4">
        <f>SUM(H22:H29)</f>
        <v>8016</v>
      </c>
    </row>
    <row r="31" spans="1:12" ht="15.75" thickTop="1" x14ac:dyDescent="0.25">
      <c r="K31" s="1"/>
    </row>
    <row r="33" spans="1:5" x14ac:dyDescent="0.25">
      <c r="A33" s="5" t="s">
        <v>67</v>
      </c>
    </row>
    <row r="35" spans="1:5" x14ac:dyDescent="0.25">
      <c r="A35" t="s">
        <v>23</v>
      </c>
      <c r="D35" s="1">
        <v>7095</v>
      </c>
    </row>
    <row r="36" spans="1:5" x14ac:dyDescent="0.25">
      <c r="D36" s="1"/>
    </row>
    <row r="37" spans="1:5" x14ac:dyDescent="0.25">
      <c r="A37" t="s">
        <v>24</v>
      </c>
      <c r="D37" s="2">
        <v>5341</v>
      </c>
      <c r="E37" s="3" t="s">
        <v>25</v>
      </c>
    </row>
    <row r="38" spans="1:5" x14ac:dyDescent="0.25">
      <c r="D38" s="1"/>
    </row>
    <row r="39" spans="1:5" x14ac:dyDescent="0.25">
      <c r="A39" t="s">
        <v>26</v>
      </c>
      <c r="D39" s="1">
        <f>+D35-D37</f>
        <v>1754</v>
      </c>
    </row>
    <row r="40" spans="1:5" x14ac:dyDescent="0.25">
      <c r="D40" s="1"/>
    </row>
    <row r="41" spans="1:5" x14ac:dyDescent="0.25">
      <c r="A41" t="s">
        <v>27</v>
      </c>
      <c r="D41" s="2">
        <v>404</v>
      </c>
      <c r="E41" s="3" t="s">
        <v>25</v>
      </c>
    </row>
    <row r="42" spans="1:5" x14ac:dyDescent="0.25">
      <c r="D42" s="1"/>
    </row>
    <row r="43" spans="1:5" ht="15.75" thickBot="1" x14ac:dyDescent="0.3">
      <c r="A43" t="s">
        <v>28</v>
      </c>
      <c r="D43" s="4">
        <f>+D39-D41</f>
        <v>1350</v>
      </c>
    </row>
    <row r="44" spans="1:5" ht="15.75" thickTop="1" x14ac:dyDescent="0.25"/>
    <row r="46" spans="1:5" x14ac:dyDescent="0.25">
      <c r="A46" s="5" t="s">
        <v>29</v>
      </c>
    </row>
    <row r="48" spans="1:5" x14ac:dyDescent="0.25">
      <c r="A48" t="s">
        <v>30</v>
      </c>
    </row>
    <row r="50" spans="1:4" x14ac:dyDescent="0.25">
      <c r="A50" s="5" t="s">
        <v>31</v>
      </c>
    </row>
    <row r="52" spans="1:4" x14ac:dyDescent="0.25">
      <c r="A52" t="s">
        <v>32</v>
      </c>
    </row>
    <row r="57" spans="1:4" x14ac:dyDescent="0.25">
      <c r="D57" s="1"/>
    </row>
    <row r="60" spans="1:4" x14ac:dyDescent="0.25">
      <c r="D60" s="1"/>
    </row>
    <row r="63" spans="1:4" x14ac:dyDescent="0.25">
      <c r="D6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3"/>
  <sheetViews>
    <sheetView workbookViewId="0">
      <selection sqref="A1:XFD1048576"/>
    </sheetView>
  </sheetViews>
  <sheetFormatPr defaultRowHeight="15" x14ac:dyDescent="0.25"/>
  <cols>
    <col min="1" max="1" width="20.7109375" customWidth="1"/>
    <col min="3" max="3" width="10" bestFit="1" customWidth="1"/>
  </cols>
  <sheetData>
    <row r="1" spans="1:3" ht="18.75" x14ac:dyDescent="0.3">
      <c r="A1" s="6" t="s">
        <v>0</v>
      </c>
    </row>
    <row r="3" spans="1:3" x14ac:dyDescent="0.25">
      <c r="A3" t="s">
        <v>1</v>
      </c>
      <c r="C3" s="9" t="s">
        <v>44</v>
      </c>
    </row>
    <row r="4" spans="1:3" x14ac:dyDescent="0.25">
      <c r="C4" s="9"/>
    </row>
    <row r="5" spans="1:3" x14ac:dyDescent="0.25">
      <c r="A5" t="s">
        <v>2</v>
      </c>
      <c r="C5" s="9">
        <v>58636358</v>
      </c>
    </row>
    <row r="6" spans="1:3" x14ac:dyDescent="0.25">
      <c r="C6" s="9"/>
    </row>
    <row r="7" spans="1:3" x14ac:dyDescent="0.25">
      <c r="A7" t="s">
        <v>3</v>
      </c>
      <c r="C7" t="s">
        <v>45</v>
      </c>
    </row>
    <row r="8" spans="1:3" x14ac:dyDescent="0.25">
      <c r="C8" t="s">
        <v>46</v>
      </c>
    </row>
    <row r="10" spans="1:3" x14ac:dyDescent="0.25">
      <c r="A10" t="s">
        <v>4</v>
      </c>
      <c r="C10" t="s">
        <v>5</v>
      </c>
    </row>
    <row r="12" spans="1:3" x14ac:dyDescent="0.25">
      <c r="A12" t="s">
        <v>6</v>
      </c>
      <c r="C12" t="s">
        <v>7</v>
      </c>
    </row>
    <row r="13" spans="1:3" x14ac:dyDescent="0.25">
      <c r="C13" t="s">
        <v>8</v>
      </c>
    </row>
    <row r="15" spans="1:3" x14ac:dyDescent="0.25">
      <c r="A15" t="s">
        <v>47</v>
      </c>
      <c r="C15" t="s">
        <v>56</v>
      </c>
    </row>
    <row r="16" spans="1:3" x14ac:dyDescent="0.25">
      <c r="C16" t="s">
        <v>49</v>
      </c>
    </row>
    <row r="17" spans="1:12" x14ac:dyDescent="0.25">
      <c r="C17" t="s">
        <v>57</v>
      </c>
    </row>
    <row r="20" spans="1:12" x14ac:dyDescent="0.25">
      <c r="A20" s="5" t="s">
        <v>63</v>
      </c>
    </row>
    <row r="22" spans="1:12" s="7" customFormat="1" x14ac:dyDescent="0.25">
      <c r="A22" s="7" t="s">
        <v>13</v>
      </c>
      <c r="D22" s="8"/>
      <c r="F22" s="7" t="s">
        <v>14</v>
      </c>
      <c r="H22" s="8"/>
    </row>
    <row r="23" spans="1:12" x14ac:dyDescent="0.25">
      <c r="D23" s="1"/>
      <c r="H23" s="1"/>
    </row>
    <row r="24" spans="1:12" x14ac:dyDescent="0.25">
      <c r="A24" t="s">
        <v>15</v>
      </c>
      <c r="D24" s="1">
        <v>0</v>
      </c>
      <c r="F24" t="s">
        <v>16</v>
      </c>
      <c r="H24" s="1">
        <f>+'ANBI publicatie 2023'!H24+D43</f>
        <v>6166</v>
      </c>
      <c r="K24" s="1"/>
      <c r="L24" s="1"/>
    </row>
    <row r="25" spans="1:12" x14ac:dyDescent="0.25">
      <c r="D25" s="1"/>
      <c r="H25" s="1"/>
    </row>
    <row r="26" spans="1:12" x14ac:dyDescent="0.25">
      <c r="A26" t="s">
        <v>17</v>
      </c>
      <c r="D26" s="1">
        <v>618</v>
      </c>
      <c r="F26" t="s">
        <v>18</v>
      </c>
      <c r="H26" s="1">
        <v>500</v>
      </c>
    </row>
    <row r="27" spans="1:12" x14ac:dyDescent="0.25">
      <c r="D27" s="1"/>
      <c r="H27" s="1"/>
    </row>
    <row r="28" spans="1:12" x14ac:dyDescent="0.25">
      <c r="A28" t="s">
        <v>19</v>
      </c>
      <c r="D28" s="2">
        <v>6048</v>
      </c>
      <c r="H28" s="2"/>
    </row>
    <row r="29" spans="1:12" x14ac:dyDescent="0.25">
      <c r="D29" s="1"/>
      <c r="H29" s="1"/>
    </row>
    <row r="30" spans="1:12" ht="15.75" thickBot="1" x14ac:dyDescent="0.3">
      <c r="A30" t="s">
        <v>20</v>
      </c>
      <c r="D30" s="4">
        <f>SUM(D22:D29)</f>
        <v>6666</v>
      </c>
      <c r="F30" t="s">
        <v>21</v>
      </c>
      <c r="H30" s="4">
        <f>SUM(H22:H29)</f>
        <v>6666</v>
      </c>
    </row>
    <row r="31" spans="1:12" ht="15.75" thickTop="1" x14ac:dyDescent="0.25">
      <c r="K31" s="1"/>
    </row>
    <row r="33" spans="1:5" x14ac:dyDescent="0.25">
      <c r="A33" s="5" t="s">
        <v>64</v>
      </c>
    </row>
    <row r="35" spans="1:5" x14ac:dyDescent="0.25">
      <c r="A35" t="s">
        <v>23</v>
      </c>
      <c r="D35" s="1">
        <f>4663+1666</f>
        <v>6329</v>
      </c>
    </row>
    <row r="36" spans="1:5" x14ac:dyDescent="0.25">
      <c r="D36" s="1"/>
    </row>
    <row r="37" spans="1:5" x14ac:dyDescent="0.25">
      <c r="A37" t="s">
        <v>24</v>
      </c>
      <c r="D37" s="2">
        <v>6183</v>
      </c>
      <c r="E37" s="3" t="s">
        <v>25</v>
      </c>
    </row>
    <row r="38" spans="1:5" x14ac:dyDescent="0.25">
      <c r="D38" s="1"/>
    </row>
    <row r="39" spans="1:5" x14ac:dyDescent="0.25">
      <c r="A39" t="s">
        <v>26</v>
      </c>
      <c r="D39" s="1">
        <f>+D35-D37</f>
        <v>146</v>
      </c>
    </row>
    <row r="40" spans="1:5" x14ac:dyDescent="0.25">
      <c r="D40" s="1"/>
    </row>
    <row r="41" spans="1:5" x14ac:dyDescent="0.25">
      <c r="A41" t="s">
        <v>27</v>
      </c>
      <c r="D41" s="2">
        <v>299</v>
      </c>
      <c r="E41" s="3" t="s">
        <v>25</v>
      </c>
    </row>
    <row r="42" spans="1:5" x14ac:dyDescent="0.25">
      <c r="D42" s="1"/>
    </row>
    <row r="43" spans="1:5" ht="15.75" thickBot="1" x14ac:dyDescent="0.3">
      <c r="A43" t="s">
        <v>28</v>
      </c>
      <c r="D43" s="4">
        <f>+D39-D41</f>
        <v>-153</v>
      </c>
    </row>
    <row r="44" spans="1:5" ht="15.75" thickTop="1" x14ac:dyDescent="0.25"/>
    <row r="46" spans="1:5" x14ac:dyDescent="0.25">
      <c r="A46" s="5" t="s">
        <v>29</v>
      </c>
    </row>
    <row r="48" spans="1:5" x14ac:dyDescent="0.25">
      <c r="A48" t="s">
        <v>30</v>
      </c>
    </row>
    <row r="50" spans="1:4" x14ac:dyDescent="0.25">
      <c r="A50" s="5" t="s">
        <v>31</v>
      </c>
    </row>
    <row r="52" spans="1:4" x14ac:dyDescent="0.25">
      <c r="A52" t="s">
        <v>32</v>
      </c>
    </row>
    <row r="57" spans="1:4" x14ac:dyDescent="0.25">
      <c r="D57" s="1"/>
    </row>
    <row r="60" spans="1:4" x14ac:dyDescent="0.25">
      <c r="D60" s="1"/>
    </row>
    <row r="63" spans="1:4" x14ac:dyDescent="0.25">
      <c r="D6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E808-92DB-424E-ABCD-8DD3D5C88F69}">
  <dimension ref="A1:L63"/>
  <sheetViews>
    <sheetView topLeftCell="A17" workbookViewId="0">
      <selection activeCell="H25" sqref="H25"/>
    </sheetView>
  </sheetViews>
  <sheetFormatPr defaultRowHeight="15" x14ac:dyDescent="0.25"/>
  <cols>
    <col min="1" max="1" width="20.7109375" customWidth="1"/>
    <col min="3" max="3" width="10" bestFit="1" customWidth="1"/>
  </cols>
  <sheetData>
    <row r="1" spans="1:3" ht="18.75" x14ac:dyDescent="0.3">
      <c r="A1" s="6" t="s">
        <v>0</v>
      </c>
    </row>
    <row r="3" spans="1:3" x14ac:dyDescent="0.25">
      <c r="A3" t="s">
        <v>1</v>
      </c>
      <c r="C3" s="9" t="s">
        <v>44</v>
      </c>
    </row>
    <row r="4" spans="1:3" x14ac:dyDescent="0.25">
      <c r="C4" s="9"/>
    </row>
    <row r="5" spans="1:3" x14ac:dyDescent="0.25">
      <c r="A5" t="s">
        <v>2</v>
      </c>
      <c r="C5" s="9">
        <v>58636358</v>
      </c>
    </row>
    <row r="6" spans="1:3" x14ac:dyDescent="0.25">
      <c r="C6" s="9"/>
    </row>
    <row r="7" spans="1:3" x14ac:dyDescent="0.25">
      <c r="A7" t="s">
        <v>3</v>
      </c>
      <c r="C7" t="s">
        <v>45</v>
      </c>
    </row>
    <row r="8" spans="1:3" x14ac:dyDescent="0.25">
      <c r="C8" t="s">
        <v>46</v>
      </c>
    </row>
    <row r="10" spans="1:3" x14ac:dyDescent="0.25">
      <c r="A10" t="s">
        <v>4</v>
      </c>
      <c r="C10" t="s">
        <v>5</v>
      </c>
    </row>
    <row r="12" spans="1:3" x14ac:dyDescent="0.25">
      <c r="A12" t="s">
        <v>6</v>
      </c>
      <c r="C12" t="s">
        <v>7</v>
      </c>
    </row>
    <row r="13" spans="1:3" x14ac:dyDescent="0.25">
      <c r="C13" t="s">
        <v>8</v>
      </c>
    </row>
    <row r="15" spans="1:3" x14ac:dyDescent="0.25">
      <c r="A15" t="s">
        <v>47</v>
      </c>
      <c r="C15" t="s">
        <v>56</v>
      </c>
    </row>
    <row r="16" spans="1:3" x14ac:dyDescent="0.25">
      <c r="C16" t="s">
        <v>49</v>
      </c>
    </row>
    <row r="17" spans="1:12" x14ac:dyDescent="0.25">
      <c r="C17" t="s">
        <v>57</v>
      </c>
    </row>
    <row r="20" spans="1:12" x14ac:dyDescent="0.25">
      <c r="A20" s="5" t="s">
        <v>61</v>
      </c>
    </row>
    <row r="22" spans="1:12" s="7" customFormat="1" x14ac:dyDescent="0.25">
      <c r="A22" s="7" t="s">
        <v>13</v>
      </c>
      <c r="D22" s="8"/>
      <c r="F22" s="7" t="s">
        <v>14</v>
      </c>
      <c r="H22" s="8"/>
    </row>
    <row r="23" spans="1:12" x14ac:dyDescent="0.25">
      <c r="D23" s="1"/>
      <c r="H23" s="1"/>
    </row>
    <row r="24" spans="1:12" x14ac:dyDescent="0.25">
      <c r="A24" t="s">
        <v>15</v>
      </c>
      <c r="D24" s="1">
        <v>0</v>
      </c>
      <c r="F24" t="s">
        <v>16</v>
      </c>
      <c r="H24" s="1">
        <f>+'ANBI publicatie 2022'!H24+D43</f>
        <v>6319</v>
      </c>
      <c r="K24" s="1"/>
      <c r="L24" s="1"/>
    </row>
    <row r="25" spans="1:12" x14ac:dyDescent="0.25">
      <c r="D25" s="1"/>
      <c r="H25" s="1"/>
    </row>
    <row r="26" spans="1:12" x14ac:dyDescent="0.25">
      <c r="A26" t="s">
        <v>17</v>
      </c>
      <c r="D26" s="1">
        <v>153</v>
      </c>
      <c r="F26" t="s">
        <v>18</v>
      </c>
      <c r="H26" s="1">
        <v>500</v>
      </c>
    </row>
    <row r="27" spans="1:12" x14ac:dyDescent="0.25">
      <c r="D27" s="1"/>
      <c r="F27" t="s">
        <v>65</v>
      </c>
      <c r="H27" s="1">
        <v>1666</v>
      </c>
    </row>
    <row r="28" spans="1:12" x14ac:dyDescent="0.25">
      <c r="A28" t="s">
        <v>19</v>
      </c>
      <c r="D28" s="2">
        <v>8332</v>
      </c>
      <c r="H28" s="2"/>
    </row>
    <row r="29" spans="1:12" x14ac:dyDescent="0.25">
      <c r="D29" s="1"/>
      <c r="H29" s="1"/>
    </row>
    <row r="30" spans="1:12" ht="15.75" thickBot="1" x14ac:dyDescent="0.3">
      <c r="A30" t="s">
        <v>20</v>
      </c>
      <c r="D30" s="4">
        <f>SUM(D22:D29)</f>
        <v>8485</v>
      </c>
      <c r="F30" t="s">
        <v>21</v>
      </c>
      <c r="H30" s="4">
        <f>SUM(H22:H29)</f>
        <v>8485</v>
      </c>
    </row>
    <row r="31" spans="1:12" ht="15.75" thickTop="1" x14ac:dyDescent="0.25">
      <c r="K31" s="1"/>
    </row>
    <row r="33" spans="1:5" x14ac:dyDescent="0.25">
      <c r="A33" s="5" t="s">
        <v>62</v>
      </c>
    </row>
    <row r="35" spans="1:5" x14ac:dyDescent="0.25">
      <c r="A35" t="s">
        <v>23</v>
      </c>
      <c r="D35" s="1">
        <v>17473</v>
      </c>
    </row>
    <row r="36" spans="1:5" x14ac:dyDescent="0.25">
      <c r="D36" s="1"/>
    </row>
    <row r="37" spans="1:5" x14ac:dyDescent="0.25">
      <c r="A37" t="s">
        <v>24</v>
      </c>
      <c r="D37" s="2">
        <v>17941</v>
      </c>
      <c r="E37" s="3" t="s">
        <v>25</v>
      </c>
    </row>
    <row r="38" spans="1:5" x14ac:dyDescent="0.25">
      <c r="D38" s="1"/>
    </row>
    <row r="39" spans="1:5" x14ac:dyDescent="0.25">
      <c r="A39" t="s">
        <v>26</v>
      </c>
      <c r="D39" s="1">
        <f>+D35-D37</f>
        <v>-468</v>
      </c>
    </row>
    <row r="40" spans="1:5" x14ac:dyDescent="0.25">
      <c r="D40" s="1"/>
    </row>
    <row r="41" spans="1:5" x14ac:dyDescent="0.25">
      <c r="A41" t="s">
        <v>27</v>
      </c>
      <c r="D41" s="2">
        <f>8+2000+843</f>
        <v>2851</v>
      </c>
      <c r="E41" s="3" t="s">
        <v>25</v>
      </c>
    </row>
    <row r="42" spans="1:5" x14ac:dyDescent="0.25">
      <c r="D42" s="1"/>
    </row>
    <row r="43" spans="1:5" ht="15.75" thickBot="1" x14ac:dyDescent="0.3">
      <c r="A43" t="s">
        <v>28</v>
      </c>
      <c r="D43" s="4">
        <f>+D39-D41</f>
        <v>-3319</v>
      </c>
    </row>
    <row r="44" spans="1:5" ht="15.75" thickTop="1" x14ac:dyDescent="0.25"/>
    <row r="46" spans="1:5" x14ac:dyDescent="0.25">
      <c r="A46" s="5" t="s">
        <v>29</v>
      </c>
    </row>
    <row r="48" spans="1:5" x14ac:dyDescent="0.25">
      <c r="A48" t="s">
        <v>30</v>
      </c>
    </row>
    <row r="50" spans="1:4" x14ac:dyDescent="0.25">
      <c r="A50" s="5" t="s">
        <v>31</v>
      </c>
    </row>
    <row r="52" spans="1:4" x14ac:dyDescent="0.25">
      <c r="A52" t="s">
        <v>32</v>
      </c>
    </row>
    <row r="57" spans="1:4" x14ac:dyDescent="0.25">
      <c r="D57" s="1"/>
    </row>
    <row r="60" spans="1:4" x14ac:dyDescent="0.25">
      <c r="D60" s="1"/>
    </row>
    <row r="63" spans="1:4" x14ac:dyDescent="0.25">
      <c r="D6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FA46-424F-42FD-8C94-B0C98A7C7168}">
  <dimension ref="A1:K63"/>
  <sheetViews>
    <sheetView topLeftCell="A17" workbookViewId="0">
      <selection activeCell="H28" sqref="H28"/>
    </sheetView>
  </sheetViews>
  <sheetFormatPr defaultRowHeight="15" x14ac:dyDescent="0.25"/>
  <cols>
    <col min="1" max="1" width="20.7109375" customWidth="1"/>
    <col min="3" max="3" width="10" bestFit="1" customWidth="1"/>
  </cols>
  <sheetData>
    <row r="1" spans="1:3" ht="18.75" x14ac:dyDescent="0.3">
      <c r="A1" s="6" t="s">
        <v>0</v>
      </c>
    </row>
    <row r="3" spans="1:3" x14ac:dyDescent="0.25">
      <c r="A3" t="s">
        <v>1</v>
      </c>
      <c r="C3" s="9" t="s">
        <v>44</v>
      </c>
    </row>
    <row r="4" spans="1:3" x14ac:dyDescent="0.25">
      <c r="C4" s="9"/>
    </row>
    <row r="5" spans="1:3" x14ac:dyDescent="0.25">
      <c r="A5" t="s">
        <v>2</v>
      </c>
      <c r="C5" s="9">
        <v>58636358</v>
      </c>
    </row>
    <row r="6" spans="1:3" x14ac:dyDescent="0.25">
      <c r="C6" s="9"/>
    </row>
    <row r="7" spans="1:3" x14ac:dyDescent="0.25">
      <c r="A7" t="s">
        <v>3</v>
      </c>
      <c r="C7" t="s">
        <v>45</v>
      </c>
    </row>
    <row r="8" spans="1:3" x14ac:dyDescent="0.25">
      <c r="C8" t="s">
        <v>46</v>
      </c>
    </row>
    <row r="10" spans="1:3" x14ac:dyDescent="0.25">
      <c r="A10" t="s">
        <v>4</v>
      </c>
      <c r="C10" t="s">
        <v>5</v>
      </c>
    </row>
    <row r="12" spans="1:3" x14ac:dyDescent="0.25">
      <c r="A12" t="s">
        <v>6</v>
      </c>
      <c r="C12" t="s">
        <v>7</v>
      </c>
    </row>
    <row r="13" spans="1:3" x14ac:dyDescent="0.25">
      <c r="C13" t="s">
        <v>8</v>
      </c>
    </row>
    <row r="15" spans="1:3" x14ac:dyDescent="0.25">
      <c r="A15" t="s">
        <v>47</v>
      </c>
      <c r="C15" t="s">
        <v>56</v>
      </c>
    </row>
    <row r="16" spans="1:3" x14ac:dyDescent="0.25">
      <c r="C16" t="s">
        <v>49</v>
      </c>
    </row>
    <row r="17" spans="1:11" x14ac:dyDescent="0.25">
      <c r="C17" t="s">
        <v>57</v>
      </c>
    </row>
    <row r="20" spans="1:11" x14ac:dyDescent="0.25">
      <c r="A20" s="5" t="s">
        <v>58</v>
      </c>
    </row>
    <row r="22" spans="1:11" s="7" customFormat="1" x14ac:dyDescent="0.25">
      <c r="A22" s="7" t="s">
        <v>13</v>
      </c>
      <c r="D22" s="8"/>
      <c r="F22" s="7" t="s">
        <v>14</v>
      </c>
      <c r="H22" s="8"/>
    </row>
    <row r="23" spans="1:11" x14ac:dyDescent="0.25">
      <c r="D23" s="1"/>
      <c r="H23" s="1"/>
    </row>
    <row r="24" spans="1:11" x14ac:dyDescent="0.25">
      <c r="A24" t="s">
        <v>15</v>
      </c>
      <c r="D24" s="1">
        <v>0</v>
      </c>
      <c r="F24" t="s">
        <v>16</v>
      </c>
      <c r="H24" s="1">
        <f>7399+D43</f>
        <v>9638</v>
      </c>
      <c r="J24">
        <v>7398</v>
      </c>
    </row>
    <row r="25" spans="1:11" x14ac:dyDescent="0.25">
      <c r="D25" s="1"/>
      <c r="H25" s="1"/>
    </row>
    <row r="26" spans="1:11" x14ac:dyDescent="0.25">
      <c r="A26" t="s">
        <v>17</v>
      </c>
      <c r="D26" s="1">
        <v>524</v>
      </c>
      <c r="F26" t="s">
        <v>18</v>
      </c>
      <c r="H26" s="1">
        <v>704</v>
      </c>
    </row>
    <row r="27" spans="1:11" x14ac:dyDescent="0.25">
      <c r="D27" s="1"/>
      <c r="F27" t="s">
        <v>65</v>
      </c>
      <c r="H27" s="1">
        <v>1666</v>
      </c>
    </row>
    <row r="28" spans="1:11" x14ac:dyDescent="0.25">
      <c r="A28" t="s">
        <v>19</v>
      </c>
      <c r="D28" s="2">
        <v>11484</v>
      </c>
      <c r="H28" s="2"/>
    </row>
    <row r="29" spans="1:11" x14ac:dyDescent="0.25">
      <c r="D29" s="1"/>
      <c r="H29" s="1"/>
    </row>
    <row r="30" spans="1:11" ht="15.75" thickBot="1" x14ac:dyDescent="0.3">
      <c r="A30" t="s">
        <v>20</v>
      </c>
      <c r="D30" s="4">
        <f>SUM(D22:D29)</f>
        <v>12008</v>
      </c>
      <c r="F30" t="s">
        <v>21</v>
      </c>
      <c r="H30" s="4">
        <f>SUM(H22:H29)</f>
        <v>12008</v>
      </c>
    </row>
    <row r="31" spans="1:11" ht="15.75" thickTop="1" x14ac:dyDescent="0.25">
      <c r="K31" s="1"/>
    </row>
    <row r="33" spans="1:5" x14ac:dyDescent="0.25">
      <c r="A33" s="5" t="s">
        <v>59</v>
      </c>
    </row>
    <row r="35" spans="1:5" x14ac:dyDescent="0.25">
      <c r="A35" t="s">
        <v>23</v>
      </c>
      <c r="D35" s="1">
        <f>5000+62+8870-1667</f>
        <v>12265</v>
      </c>
    </row>
    <row r="36" spans="1:5" x14ac:dyDescent="0.25">
      <c r="D36" s="1"/>
    </row>
    <row r="37" spans="1:5" x14ac:dyDescent="0.25">
      <c r="A37" t="s">
        <v>24</v>
      </c>
      <c r="D37" s="2">
        <v>7243</v>
      </c>
      <c r="E37" s="3" t="s">
        <v>25</v>
      </c>
    </row>
    <row r="38" spans="1:5" x14ac:dyDescent="0.25">
      <c r="D38" s="1"/>
    </row>
    <row r="39" spans="1:5" x14ac:dyDescent="0.25">
      <c r="A39" t="s">
        <v>26</v>
      </c>
      <c r="D39" s="1">
        <f>+D35-D37</f>
        <v>5022</v>
      </c>
    </row>
    <row r="40" spans="1:5" x14ac:dyDescent="0.25">
      <c r="D40" s="1"/>
    </row>
    <row r="41" spans="1:5" x14ac:dyDescent="0.25">
      <c r="A41" t="s">
        <v>27</v>
      </c>
      <c r="D41" s="2">
        <v>2783</v>
      </c>
      <c r="E41" s="3" t="s">
        <v>25</v>
      </c>
    </row>
    <row r="42" spans="1:5" x14ac:dyDescent="0.25">
      <c r="D42" s="1"/>
    </row>
    <row r="43" spans="1:5" ht="15.75" thickBot="1" x14ac:dyDescent="0.3">
      <c r="A43" t="s">
        <v>28</v>
      </c>
      <c r="D43" s="4">
        <f>+D39-D41</f>
        <v>2239</v>
      </c>
    </row>
    <row r="44" spans="1:5" ht="15.75" thickTop="1" x14ac:dyDescent="0.25"/>
    <row r="46" spans="1:5" x14ac:dyDescent="0.25">
      <c r="A46" s="5" t="s">
        <v>29</v>
      </c>
    </row>
    <row r="48" spans="1:5" x14ac:dyDescent="0.25">
      <c r="A48" t="s">
        <v>30</v>
      </c>
    </row>
    <row r="50" spans="1:4" x14ac:dyDescent="0.25">
      <c r="A50" s="5" t="s">
        <v>31</v>
      </c>
    </row>
    <row r="52" spans="1:4" x14ac:dyDescent="0.25">
      <c r="A52" t="s">
        <v>32</v>
      </c>
    </row>
    <row r="57" spans="1:4" x14ac:dyDescent="0.25">
      <c r="D57" s="1"/>
    </row>
    <row r="60" spans="1:4" x14ac:dyDescent="0.25">
      <c r="D60" s="1"/>
    </row>
    <row r="63" spans="1:4" x14ac:dyDescent="0.25">
      <c r="D6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BA77-4C8C-49EB-9D50-3FB53EA12AFB}">
  <dimension ref="A1:H52"/>
  <sheetViews>
    <sheetView workbookViewId="0">
      <selection activeCell="D27" sqref="D27"/>
    </sheetView>
  </sheetViews>
  <sheetFormatPr defaultRowHeight="15" x14ac:dyDescent="0.25"/>
  <cols>
    <col min="1" max="1" width="20.7109375" customWidth="1"/>
    <col min="3" max="3" width="10" bestFit="1" customWidth="1"/>
  </cols>
  <sheetData>
    <row r="1" spans="1:3" ht="18.75" x14ac:dyDescent="0.3">
      <c r="A1" s="6" t="s">
        <v>0</v>
      </c>
    </row>
    <row r="3" spans="1:3" x14ac:dyDescent="0.25">
      <c r="A3" t="s">
        <v>1</v>
      </c>
      <c r="C3" s="9" t="s">
        <v>44</v>
      </c>
    </row>
    <row r="4" spans="1:3" x14ac:dyDescent="0.25">
      <c r="C4" s="9"/>
    </row>
    <row r="5" spans="1:3" x14ac:dyDescent="0.25">
      <c r="A5" t="s">
        <v>2</v>
      </c>
      <c r="C5" s="9">
        <v>58636358</v>
      </c>
    </row>
    <row r="6" spans="1:3" x14ac:dyDescent="0.25">
      <c r="C6" s="9"/>
    </row>
    <row r="7" spans="1:3" x14ac:dyDescent="0.25">
      <c r="A7" t="s">
        <v>3</v>
      </c>
      <c r="C7" t="s">
        <v>45</v>
      </c>
    </row>
    <row r="8" spans="1:3" x14ac:dyDescent="0.25">
      <c r="C8" t="s">
        <v>46</v>
      </c>
    </row>
    <row r="10" spans="1:3" x14ac:dyDescent="0.25">
      <c r="A10" t="s">
        <v>4</v>
      </c>
      <c r="C10" t="s">
        <v>5</v>
      </c>
    </row>
    <row r="12" spans="1:3" x14ac:dyDescent="0.25">
      <c r="A12" t="s">
        <v>6</v>
      </c>
      <c r="C12" t="s">
        <v>7</v>
      </c>
    </row>
    <row r="13" spans="1:3" x14ac:dyDescent="0.25">
      <c r="C13" t="s">
        <v>8</v>
      </c>
    </row>
    <row r="15" spans="1:3" x14ac:dyDescent="0.25">
      <c r="A15" t="s">
        <v>47</v>
      </c>
      <c r="C15" t="s">
        <v>56</v>
      </c>
    </row>
    <row r="16" spans="1:3" x14ac:dyDescent="0.25">
      <c r="C16" t="s">
        <v>49</v>
      </c>
    </row>
    <row r="17" spans="1:8" x14ac:dyDescent="0.25">
      <c r="C17" t="s">
        <v>57</v>
      </c>
    </row>
    <row r="20" spans="1:8" x14ac:dyDescent="0.25">
      <c r="A20" s="5" t="s">
        <v>55</v>
      </c>
    </row>
    <row r="22" spans="1:8" s="7" customFormat="1" x14ac:dyDescent="0.25">
      <c r="A22" s="7" t="s">
        <v>13</v>
      </c>
      <c r="D22" s="8"/>
      <c r="F22" s="7" t="s">
        <v>14</v>
      </c>
      <c r="H22" s="8"/>
    </row>
    <row r="23" spans="1:8" x14ac:dyDescent="0.25">
      <c r="D23" s="1"/>
      <c r="H23" s="1"/>
    </row>
    <row r="24" spans="1:8" x14ac:dyDescent="0.25">
      <c r="A24" t="s">
        <v>15</v>
      </c>
      <c r="D24" s="1">
        <v>0</v>
      </c>
      <c r="F24" t="s">
        <v>16</v>
      </c>
      <c r="H24" s="1">
        <f>+'ANBI publicatie 2020'!H24+'ANBI publicatie 2021'!D43</f>
        <v>7397.7199999999993</v>
      </c>
    </row>
    <row r="25" spans="1:8" x14ac:dyDescent="0.25">
      <c r="D25" s="1"/>
      <c r="H25" s="1"/>
    </row>
    <row r="26" spans="1:8" x14ac:dyDescent="0.25">
      <c r="A26" t="s">
        <v>17</v>
      </c>
      <c r="D26" s="1">
        <v>524</v>
      </c>
      <c r="F26" t="s">
        <v>18</v>
      </c>
      <c r="H26" s="1">
        <v>350</v>
      </c>
    </row>
    <row r="27" spans="1:8" x14ac:dyDescent="0.25">
      <c r="D27" s="1"/>
      <c r="H27" s="1"/>
    </row>
    <row r="28" spans="1:8" x14ac:dyDescent="0.25">
      <c r="A28" t="s">
        <v>19</v>
      </c>
      <c r="D28" s="2">
        <v>7224</v>
      </c>
      <c r="H28" s="2"/>
    </row>
    <row r="29" spans="1:8" x14ac:dyDescent="0.25">
      <c r="D29" s="1"/>
      <c r="H29" s="1"/>
    </row>
    <row r="30" spans="1:8" ht="15.75" thickBot="1" x14ac:dyDescent="0.3">
      <c r="A30" t="s">
        <v>20</v>
      </c>
      <c r="D30" s="4">
        <f>SUM(D22:D29)</f>
        <v>7748</v>
      </c>
      <c r="F30" t="s">
        <v>21</v>
      </c>
      <c r="H30" s="4">
        <f>SUM(H22:H29)</f>
        <v>7747.7199999999993</v>
      </c>
    </row>
    <row r="31" spans="1:8" ht="15.75" thickTop="1" x14ac:dyDescent="0.25"/>
    <row r="33" spans="1:5" x14ac:dyDescent="0.25">
      <c r="A33" s="5" t="s">
        <v>60</v>
      </c>
    </row>
    <row r="35" spans="1:5" x14ac:dyDescent="0.25">
      <c r="A35" t="s">
        <v>23</v>
      </c>
      <c r="D35" s="1">
        <v>9684</v>
      </c>
    </row>
    <row r="36" spans="1:5" x14ac:dyDescent="0.25">
      <c r="D36" s="1"/>
    </row>
    <row r="37" spans="1:5" x14ac:dyDescent="0.25">
      <c r="A37" t="s">
        <v>24</v>
      </c>
      <c r="D37" s="2">
        <v>8581</v>
      </c>
      <c r="E37" s="3" t="s">
        <v>25</v>
      </c>
    </row>
    <row r="38" spans="1:5" x14ac:dyDescent="0.25">
      <c r="D38" s="1"/>
    </row>
    <row r="39" spans="1:5" x14ac:dyDescent="0.25">
      <c r="A39" t="s">
        <v>26</v>
      </c>
      <c r="D39" s="1">
        <f>+D35-D37</f>
        <v>1103</v>
      </c>
    </row>
    <row r="40" spans="1:5" x14ac:dyDescent="0.25">
      <c r="D40" s="1"/>
    </row>
    <row r="41" spans="1:5" x14ac:dyDescent="0.25">
      <c r="A41" t="s">
        <v>27</v>
      </c>
      <c r="D41" s="2">
        <v>577</v>
      </c>
      <c r="E41" s="3" t="s">
        <v>25</v>
      </c>
    </row>
    <row r="42" spans="1:5" x14ac:dyDescent="0.25">
      <c r="D42" s="1"/>
    </row>
    <row r="43" spans="1:5" ht="15.75" thickBot="1" x14ac:dyDescent="0.3">
      <c r="A43" t="s">
        <v>28</v>
      </c>
      <c r="D43" s="4">
        <f>+D39-D41</f>
        <v>526</v>
      </c>
    </row>
    <row r="44" spans="1:5" ht="15.75" thickTop="1" x14ac:dyDescent="0.25"/>
    <row r="46" spans="1:5" x14ac:dyDescent="0.25">
      <c r="A46" s="5" t="s">
        <v>29</v>
      </c>
    </row>
    <row r="48" spans="1:5" x14ac:dyDescent="0.25">
      <c r="A48" t="s">
        <v>30</v>
      </c>
    </row>
    <row r="50" spans="1:1" x14ac:dyDescent="0.25">
      <c r="A50" s="5" t="s">
        <v>31</v>
      </c>
    </row>
    <row r="52" spans="1:1" x14ac:dyDescent="0.25">
      <c r="A52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E69F-21AB-4FC6-AA17-012603289D6C}">
  <dimension ref="A1:H52"/>
  <sheetViews>
    <sheetView workbookViewId="0">
      <selection sqref="A1:XFD1048576"/>
    </sheetView>
  </sheetViews>
  <sheetFormatPr defaultRowHeight="15" x14ac:dyDescent="0.25"/>
  <cols>
    <col min="1" max="1" width="20.7109375" customWidth="1"/>
    <col min="3" max="3" width="10" bestFit="1" customWidth="1"/>
  </cols>
  <sheetData>
    <row r="1" spans="1:5" ht="18.75" x14ac:dyDescent="0.3">
      <c r="A1" s="6" t="s">
        <v>0</v>
      </c>
    </row>
    <row r="3" spans="1:5" x14ac:dyDescent="0.25">
      <c r="A3" t="s">
        <v>1</v>
      </c>
      <c r="C3" s="9" t="s">
        <v>44</v>
      </c>
    </row>
    <row r="4" spans="1:5" x14ac:dyDescent="0.25">
      <c r="C4" s="9"/>
    </row>
    <row r="5" spans="1:5" x14ac:dyDescent="0.25">
      <c r="A5" t="s">
        <v>2</v>
      </c>
      <c r="C5" s="9">
        <v>58636358</v>
      </c>
    </row>
    <row r="6" spans="1:5" x14ac:dyDescent="0.25">
      <c r="C6" s="9"/>
    </row>
    <row r="7" spans="1:5" x14ac:dyDescent="0.25">
      <c r="A7" t="s">
        <v>3</v>
      </c>
      <c r="C7" t="s">
        <v>45</v>
      </c>
    </row>
    <row r="8" spans="1:5" x14ac:dyDescent="0.25">
      <c r="C8" t="s">
        <v>46</v>
      </c>
    </row>
    <row r="10" spans="1:5" x14ac:dyDescent="0.25">
      <c r="A10" t="s">
        <v>4</v>
      </c>
      <c r="C10" t="s">
        <v>5</v>
      </c>
    </row>
    <row r="12" spans="1:5" x14ac:dyDescent="0.25">
      <c r="A12" t="s">
        <v>6</v>
      </c>
      <c r="C12" t="s">
        <v>7</v>
      </c>
    </row>
    <row r="13" spans="1:5" x14ac:dyDescent="0.25">
      <c r="C13" t="s">
        <v>8</v>
      </c>
    </row>
    <row r="15" spans="1:5" x14ac:dyDescent="0.25">
      <c r="A15" t="s">
        <v>47</v>
      </c>
      <c r="C15" t="s">
        <v>48</v>
      </c>
      <c r="E15" t="s">
        <v>9</v>
      </c>
    </row>
    <row r="16" spans="1:5" x14ac:dyDescent="0.25">
      <c r="C16" t="s">
        <v>49</v>
      </c>
      <c r="E16" t="s">
        <v>10</v>
      </c>
    </row>
    <row r="17" spans="1:8" x14ac:dyDescent="0.25">
      <c r="C17" t="s">
        <v>50</v>
      </c>
      <c r="E17" t="s">
        <v>11</v>
      </c>
    </row>
    <row r="20" spans="1:8" x14ac:dyDescent="0.25">
      <c r="A20" s="5" t="s">
        <v>51</v>
      </c>
    </row>
    <row r="22" spans="1:8" s="7" customFormat="1" x14ac:dyDescent="0.25">
      <c r="A22" s="7" t="s">
        <v>13</v>
      </c>
      <c r="D22" s="8"/>
      <c r="F22" s="7" t="s">
        <v>14</v>
      </c>
      <c r="H22" s="8"/>
    </row>
    <row r="23" spans="1:8" x14ac:dyDescent="0.25">
      <c r="D23" s="1"/>
      <c r="H23" s="1"/>
    </row>
    <row r="24" spans="1:8" x14ac:dyDescent="0.25">
      <c r="A24" t="s">
        <v>15</v>
      </c>
      <c r="D24" s="1">
        <v>0</v>
      </c>
      <c r="F24" t="s">
        <v>16</v>
      </c>
      <c r="H24" s="1">
        <f>3001.49+3870.23</f>
        <v>6871.7199999999993</v>
      </c>
    </row>
    <row r="25" spans="1:8" x14ac:dyDescent="0.25">
      <c r="D25" s="1"/>
      <c r="H25" s="1"/>
    </row>
    <row r="26" spans="1:8" x14ac:dyDescent="0.25">
      <c r="A26" t="s">
        <v>17</v>
      </c>
      <c r="D26" s="1">
        <v>184</v>
      </c>
      <c r="F26" t="s">
        <v>18</v>
      </c>
      <c r="H26" s="1">
        <v>100</v>
      </c>
    </row>
    <row r="27" spans="1:8" x14ac:dyDescent="0.25">
      <c r="D27" s="1"/>
      <c r="H27" s="1"/>
    </row>
    <row r="28" spans="1:8" x14ac:dyDescent="0.25">
      <c r="A28" t="s">
        <v>19</v>
      </c>
      <c r="D28" s="2">
        <v>6787.72</v>
      </c>
      <c r="H28" s="2"/>
    </row>
    <row r="29" spans="1:8" x14ac:dyDescent="0.25">
      <c r="D29" s="1"/>
      <c r="H29" s="1"/>
    </row>
    <row r="30" spans="1:8" ht="15.75" thickBot="1" x14ac:dyDescent="0.3">
      <c r="A30" t="s">
        <v>20</v>
      </c>
      <c r="D30" s="4">
        <f>SUM(D22:D29)</f>
        <v>6971.72</v>
      </c>
      <c r="F30" t="s">
        <v>21</v>
      </c>
      <c r="H30" s="4">
        <f>SUM(H22:H29)</f>
        <v>6971.7199999999993</v>
      </c>
    </row>
    <row r="31" spans="1:8" ht="15.75" thickTop="1" x14ac:dyDescent="0.25"/>
    <row r="33" spans="1:5" x14ac:dyDescent="0.25">
      <c r="A33" s="5" t="s">
        <v>52</v>
      </c>
    </row>
    <row r="35" spans="1:5" x14ac:dyDescent="0.25">
      <c r="A35" t="s">
        <v>23</v>
      </c>
      <c r="D35" s="1">
        <v>9940.49</v>
      </c>
    </row>
    <row r="36" spans="1:5" x14ac:dyDescent="0.25">
      <c r="D36" s="1"/>
    </row>
    <row r="37" spans="1:5" x14ac:dyDescent="0.25">
      <c r="A37" t="s">
        <v>24</v>
      </c>
      <c r="D37" s="2">
        <v>4591.26</v>
      </c>
      <c r="E37" s="3" t="s">
        <v>25</v>
      </c>
    </row>
    <row r="38" spans="1:5" x14ac:dyDescent="0.25">
      <c r="D38" s="1"/>
    </row>
    <row r="39" spans="1:5" x14ac:dyDescent="0.25">
      <c r="A39" t="s">
        <v>26</v>
      </c>
      <c r="D39" s="1">
        <f>+D35-D37</f>
        <v>5349.23</v>
      </c>
    </row>
    <row r="40" spans="1:5" x14ac:dyDescent="0.25">
      <c r="D40" s="1"/>
    </row>
    <row r="41" spans="1:5" x14ac:dyDescent="0.25">
      <c r="A41" t="s">
        <v>27</v>
      </c>
      <c r="D41" s="2">
        <f>247.86+653.35+121.9+457.53-1.64</f>
        <v>1478.9999999999998</v>
      </c>
      <c r="E41" s="3" t="s">
        <v>25</v>
      </c>
    </row>
    <row r="42" spans="1:5" x14ac:dyDescent="0.25">
      <c r="D42" s="1"/>
    </row>
    <row r="43" spans="1:5" ht="15.75" thickBot="1" x14ac:dyDescent="0.3">
      <c r="A43" t="s">
        <v>28</v>
      </c>
      <c r="D43" s="4">
        <f>+D39-D41</f>
        <v>3870.2299999999996</v>
      </c>
    </row>
    <row r="44" spans="1:5" ht="15.75" thickTop="1" x14ac:dyDescent="0.25"/>
    <row r="46" spans="1:5" x14ac:dyDescent="0.25">
      <c r="A46" s="5" t="s">
        <v>29</v>
      </c>
    </row>
    <row r="48" spans="1:5" x14ac:dyDescent="0.25">
      <c r="A48" t="s">
        <v>30</v>
      </c>
    </row>
    <row r="50" spans="1:1" x14ac:dyDescent="0.25">
      <c r="A50" s="5" t="s">
        <v>31</v>
      </c>
    </row>
    <row r="52" spans="1:1" x14ac:dyDescent="0.25">
      <c r="A52" t="s">
        <v>32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63CA-2F95-4AE4-A73C-180A157B55AE}">
  <dimension ref="A1:H52"/>
  <sheetViews>
    <sheetView workbookViewId="0">
      <selection activeCell="D8" sqref="D8"/>
    </sheetView>
  </sheetViews>
  <sheetFormatPr defaultRowHeight="15" x14ac:dyDescent="0.25"/>
  <cols>
    <col min="1" max="1" width="20.7109375" customWidth="1"/>
    <col min="3" max="3" width="10" bestFit="1" customWidth="1"/>
  </cols>
  <sheetData>
    <row r="1" spans="1:5" ht="18.75" x14ac:dyDescent="0.3">
      <c r="A1" s="6" t="s">
        <v>0</v>
      </c>
    </row>
    <row r="3" spans="1:5" x14ac:dyDescent="0.25">
      <c r="A3" t="s">
        <v>1</v>
      </c>
      <c r="C3" s="9" t="s">
        <v>44</v>
      </c>
    </row>
    <row r="4" spans="1:5" x14ac:dyDescent="0.25">
      <c r="C4" s="9"/>
    </row>
    <row r="5" spans="1:5" x14ac:dyDescent="0.25">
      <c r="A5" t="s">
        <v>2</v>
      </c>
      <c r="C5" s="9">
        <v>58636358</v>
      </c>
    </row>
    <row r="6" spans="1:5" x14ac:dyDescent="0.25">
      <c r="C6" s="9"/>
    </row>
    <row r="7" spans="1:5" x14ac:dyDescent="0.25">
      <c r="A7" t="s">
        <v>3</v>
      </c>
      <c r="C7" t="s">
        <v>45</v>
      </c>
    </row>
    <row r="8" spans="1:5" x14ac:dyDescent="0.25">
      <c r="C8" t="s">
        <v>46</v>
      </c>
    </row>
    <row r="10" spans="1:5" x14ac:dyDescent="0.25">
      <c r="A10" t="s">
        <v>4</v>
      </c>
      <c r="C10" t="s">
        <v>5</v>
      </c>
    </row>
    <row r="12" spans="1:5" x14ac:dyDescent="0.25">
      <c r="A12" t="s">
        <v>6</v>
      </c>
      <c r="C12" t="s">
        <v>7</v>
      </c>
    </row>
    <row r="13" spans="1:5" x14ac:dyDescent="0.25">
      <c r="C13" t="s">
        <v>8</v>
      </c>
    </row>
    <row r="15" spans="1:5" x14ac:dyDescent="0.25">
      <c r="A15" t="s">
        <v>47</v>
      </c>
      <c r="C15" t="s">
        <v>48</v>
      </c>
      <c r="E15" t="s">
        <v>9</v>
      </c>
    </row>
    <row r="16" spans="1:5" x14ac:dyDescent="0.25">
      <c r="C16" t="s">
        <v>49</v>
      </c>
      <c r="E16" t="s">
        <v>10</v>
      </c>
    </row>
    <row r="17" spans="1:8" x14ac:dyDescent="0.25">
      <c r="C17" t="s">
        <v>50</v>
      </c>
      <c r="E17" t="s">
        <v>11</v>
      </c>
    </row>
    <row r="20" spans="1:8" x14ac:dyDescent="0.25">
      <c r="A20" s="5" t="s">
        <v>53</v>
      </c>
    </row>
    <row r="22" spans="1:8" s="7" customFormat="1" x14ac:dyDescent="0.25">
      <c r="A22" s="7" t="s">
        <v>13</v>
      </c>
      <c r="D22" s="8"/>
      <c r="F22" s="7" t="s">
        <v>14</v>
      </c>
      <c r="H22" s="8"/>
    </row>
    <row r="23" spans="1:8" x14ac:dyDescent="0.25">
      <c r="D23" s="1"/>
      <c r="H23" s="1"/>
    </row>
    <row r="24" spans="1:8" x14ac:dyDescent="0.25">
      <c r="A24" t="s">
        <v>15</v>
      </c>
      <c r="D24" s="1">
        <v>0</v>
      </c>
      <c r="F24" t="s">
        <v>16</v>
      </c>
      <c r="H24" s="1">
        <f>3824.37-822.88</f>
        <v>3001.49</v>
      </c>
    </row>
    <row r="25" spans="1:8" x14ac:dyDescent="0.25">
      <c r="D25" s="1"/>
      <c r="H25" s="1"/>
    </row>
    <row r="26" spans="1:8" x14ac:dyDescent="0.25">
      <c r="A26" t="s">
        <v>17</v>
      </c>
      <c r="D26" s="1">
        <f>1199+118</f>
        <v>1317</v>
      </c>
      <c r="F26" t="s">
        <v>18</v>
      </c>
      <c r="H26" s="1">
        <v>100</v>
      </c>
    </row>
    <row r="27" spans="1:8" x14ac:dyDescent="0.25">
      <c r="D27" s="1"/>
      <c r="H27" s="1"/>
    </row>
    <row r="28" spans="1:8" x14ac:dyDescent="0.25">
      <c r="A28" t="s">
        <v>19</v>
      </c>
      <c r="D28" s="2">
        <v>1784.49</v>
      </c>
      <c r="H28" s="2"/>
    </row>
    <row r="29" spans="1:8" x14ac:dyDescent="0.25">
      <c r="D29" s="1"/>
      <c r="H29" s="1"/>
    </row>
    <row r="30" spans="1:8" ht="15.75" thickBot="1" x14ac:dyDescent="0.3">
      <c r="A30" t="s">
        <v>20</v>
      </c>
      <c r="D30" s="4">
        <f>SUM(D22:D29)</f>
        <v>3101.49</v>
      </c>
      <c r="F30" t="s">
        <v>21</v>
      </c>
      <c r="H30" s="4">
        <f>SUM(H22:H29)</f>
        <v>3101.49</v>
      </c>
    </row>
    <row r="31" spans="1:8" ht="15.75" thickTop="1" x14ac:dyDescent="0.25"/>
    <row r="33" spans="1:5" x14ac:dyDescent="0.25">
      <c r="A33" s="5" t="s">
        <v>54</v>
      </c>
    </row>
    <row r="35" spans="1:5" x14ac:dyDescent="0.25">
      <c r="A35" t="s">
        <v>23</v>
      </c>
      <c r="D35" s="1">
        <v>7111.19</v>
      </c>
    </row>
    <row r="36" spans="1:5" x14ac:dyDescent="0.25">
      <c r="D36" s="1"/>
    </row>
    <row r="37" spans="1:5" x14ac:dyDescent="0.25">
      <c r="A37" t="s">
        <v>24</v>
      </c>
      <c r="D37" s="2">
        <v>7400.19</v>
      </c>
      <c r="E37" s="3" t="s">
        <v>25</v>
      </c>
    </row>
    <row r="38" spans="1:5" x14ac:dyDescent="0.25">
      <c r="D38" s="1"/>
    </row>
    <row r="39" spans="1:5" x14ac:dyDescent="0.25">
      <c r="A39" t="s">
        <v>26</v>
      </c>
      <c r="D39" s="1">
        <f>+D35-D37</f>
        <v>-289</v>
      </c>
    </row>
    <row r="40" spans="1:5" x14ac:dyDescent="0.25">
      <c r="D40" s="1"/>
    </row>
    <row r="41" spans="1:5" x14ac:dyDescent="0.25">
      <c r="A41" t="s">
        <v>27</v>
      </c>
      <c r="D41" s="2">
        <f>122.93+91.12-23.54+143.07+200.42-1.58+1.46</f>
        <v>533.88</v>
      </c>
      <c r="E41" s="3" t="s">
        <v>25</v>
      </c>
    </row>
    <row r="42" spans="1:5" x14ac:dyDescent="0.25">
      <c r="D42" s="1"/>
    </row>
    <row r="43" spans="1:5" ht="15.75" thickBot="1" x14ac:dyDescent="0.3">
      <c r="A43" t="s">
        <v>28</v>
      </c>
      <c r="D43" s="4">
        <f>+D39-D41</f>
        <v>-822.88</v>
      </c>
    </row>
    <row r="44" spans="1:5" ht="15.75" thickTop="1" x14ac:dyDescent="0.25"/>
    <row r="46" spans="1:5" x14ac:dyDescent="0.25">
      <c r="A46" s="5" t="s">
        <v>29</v>
      </c>
    </row>
    <row r="48" spans="1:5" x14ac:dyDescent="0.25">
      <c r="A48" t="s">
        <v>30</v>
      </c>
    </row>
    <row r="50" spans="1:1" x14ac:dyDescent="0.25">
      <c r="A50" s="5" t="s">
        <v>31</v>
      </c>
    </row>
    <row r="52" spans="1:1" x14ac:dyDescent="0.25">
      <c r="A52" t="s">
        <v>32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5DF03-FA02-40BE-8C50-63826294D691}">
  <dimension ref="A1:H52"/>
  <sheetViews>
    <sheetView workbookViewId="0">
      <selection activeCell="A54" sqref="A54:XFD59"/>
    </sheetView>
  </sheetViews>
  <sheetFormatPr defaultRowHeight="15" x14ac:dyDescent="0.25"/>
  <cols>
    <col min="1" max="1" width="20.7109375" customWidth="1"/>
    <col min="3" max="3" width="10" bestFit="1" customWidth="1"/>
  </cols>
  <sheetData>
    <row r="1" spans="1:5" ht="18.75" x14ac:dyDescent="0.3">
      <c r="A1" s="6" t="s">
        <v>0</v>
      </c>
    </row>
    <row r="3" spans="1:5" x14ac:dyDescent="0.25">
      <c r="A3" t="s">
        <v>1</v>
      </c>
      <c r="C3" s="9" t="s">
        <v>44</v>
      </c>
    </row>
    <row r="4" spans="1:5" x14ac:dyDescent="0.25">
      <c r="C4" s="9"/>
    </row>
    <row r="5" spans="1:5" x14ac:dyDescent="0.25">
      <c r="A5" t="s">
        <v>2</v>
      </c>
      <c r="C5" s="9">
        <v>58636358</v>
      </c>
    </row>
    <row r="6" spans="1:5" x14ac:dyDescent="0.25">
      <c r="C6" s="9"/>
    </row>
    <row r="7" spans="1:5" x14ac:dyDescent="0.25">
      <c r="A7" t="s">
        <v>3</v>
      </c>
      <c r="C7" t="s">
        <v>45</v>
      </c>
    </row>
    <row r="8" spans="1:5" x14ac:dyDescent="0.25">
      <c r="C8" t="s">
        <v>46</v>
      </c>
    </row>
    <row r="10" spans="1:5" x14ac:dyDescent="0.25">
      <c r="A10" t="s">
        <v>4</v>
      </c>
      <c r="C10" t="s">
        <v>5</v>
      </c>
    </row>
    <row r="12" spans="1:5" x14ac:dyDescent="0.25">
      <c r="A12" t="s">
        <v>6</v>
      </c>
      <c r="C12" t="s">
        <v>7</v>
      </c>
    </row>
    <row r="13" spans="1:5" x14ac:dyDescent="0.25">
      <c r="C13" t="s">
        <v>8</v>
      </c>
    </row>
    <row r="15" spans="1:5" x14ac:dyDescent="0.25">
      <c r="A15" t="s">
        <v>47</v>
      </c>
      <c r="C15" t="s">
        <v>48</v>
      </c>
      <c r="E15" t="s">
        <v>9</v>
      </c>
    </row>
    <row r="16" spans="1:5" x14ac:dyDescent="0.25">
      <c r="C16" t="s">
        <v>49</v>
      </c>
      <c r="E16" t="s">
        <v>10</v>
      </c>
    </row>
    <row r="17" spans="1:8" x14ac:dyDescent="0.25">
      <c r="C17" t="s">
        <v>50</v>
      </c>
      <c r="E17" t="s">
        <v>11</v>
      </c>
    </row>
    <row r="20" spans="1:8" x14ac:dyDescent="0.25">
      <c r="A20" s="5" t="s">
        <v>39</v>
      </c>
    </row>
    <row r="22" spans="1:8" s="7" customFormat="1" x14ac:dyDescent="0.25">
      <c r="A22" s="7" t="s">
        <v>13</v>
      </c>
      <c r="D22" s="8"/>
      <c r="F22" s="7" t="s">
        <v>14</v>
      </c>
      <c r="H22" s="8"/>
    </row>
    <row r="23" spans="1:8" x14ac:dyDescent="0.25">
      <c r="D23" s="1"/>
      <c r="H23" s="1"/>
    </row>
    <row r="24" spans="1:8" x14ac:dyDescent="0.25">
      <c r="A24" t="s">
        <v>15</v>
      </c>
      <c r="D24" s="1">
        <v>0</v>
      </c>
      <c r="F24" t="s">
        <v>16</v>
      </c>
      <c r="H24" s="1">
        <f>451.8+3372.57</f>
        <v>3824.3700000000003</v>
      </c>
    </row>
    <row r="25" spans="1:8" x14ac:dyDescent="0.25">
      <c r="D25" s="1"/>
      <c r="H25" s="1"/>
    </row>
    <row r="26" spans="1:8" x14ac:dyDescent="0.25">
      <c r="A26" t="s">
        <v>17</v>
      </c>
      <c r="D26" s="1">
        <f>3229+147</f>
        <v>3376</v>
      </c>
      <c r="F26" t="s">
        <v>18</v>
      </c>
      <c r="H26" s="1">
        <f>350.55+150+435.6</f>
        <v>936.15000000000009</v>
      </c>
    </row>
    <row r="27" spans="1:8" x14ac:dyDescent="0.25">
      <c r="D27" s="1"/>
      <c r="H27" s="1"/>
    </row>
    <row r="28" spans="1:8" x14ac:dyDescent="0.25">
      <c r="A28" t="s">
        <v>19</v>
      </c>
      <c r="D28" s="2">
        <v>1384.52</v>
      </c>
      <c r="H28" s="2"/>
    </row>
    <row r="29" spans="1:8" x14ac:dyDescent="0.25">
      <c r="D29" s="1"/>
      <c r="H29" s="1"/>
    </row>
    <row r="30" spans="1:8" ht="15.75" thickBot="1" x14ac:dyDescent="0.3">
      <c r="A30" t="s">
        <v>20</v>
      </c>
      <c r="D30" s="4">
        <f>SUM(D22:D29)</f>
        <v>4760.5200000000004</v>
      </c>
      <c r="F30" t="s">
        <v>21</v>
      </c>
      <c r="H30" s="4">
        <f>SUM(H22:H29)</f>
        <v>4760.5200000000004</v>
      </c>
    </row>
    <row r="31" spans="1:8" ht="15.75" thickTop="1" x14ac:dyDescent="0.25"/>
    <row r="33" spans="1:5" x14ac:dyDescent="0.25">
      <c r="A33" s="5" t="s">
        <v>40</v>
      </c>
    </row>
    <row r="35" spans="1:5" x14ac:dyDescent="0.25">
      <c r="A35" t="s">
        <v>23</v>
      </c>
      <c r="D35" s="1">
        <v>16885.45</v>
      </c>
    </row>
    <row r="36" spans="1:5" x14ac:dyDescent="0.25">
      <c r="D36" s="1"/>
    </row>
    <row r="37" spans="1:5" x14ac:dyDescent="0.25">
      <c r="A37" t="s">
        <v>24</v>
      </c>
      <c r="D37" s="2">
        <v>11705.23</v>
      </c>
      <c r="E37" s="3" t="s">
        <v>25</v>
      </c>
    </row>
    <row r="38" spans="1:5" x14ac:dyDescent="0.25">
      <c r="D38" s="1"/>
    </row>
    <row r="39" spans="1:5" x14ac:dyDescent="0.25">
      <c r="A39" t="s">
        <v>26</v>
      </c>
      <c r="D39" s="1">
        <f>+D35-D37</f>
        <v>5180.2200000000012</v>
      </c>
    </row>
    <row r="40" spans="1:5" x14ac:dyDescent="0.25">
      <c r="D40" s="1"/>
    </row>
    <row r="41" spans="1:5" x14ac:dyDescent="0.25">
      <c r="A41" t="s">
        <v>27</v>
      </c>
      <c r="D41" s="2">
        <f>940.85+191.75+156+520.09-1.04</f>
        <v>1807.65</v>
      </c>
      <c r="E41" s="3" t="s">
        <v>25</v>
      </c>
    </row>
    <row r="42" spans="1:5" x14ac:dyDescent="0.25">
      <c r="D42" s="1"/>
    </row>
    <row r="43" spans="1:5" ht="15.75" thickBot="1" x14ac:dyDescent="0.3">
      <c r="A43" t="s">
        <v>28</v>
      </c>
      <c r="D43" s="4">
        <f>+D39-D41</f>
        <v>3372.5700000000011</v>
      </c>
    </row>
    <row r="44" spans="1:5" ht="15.75" thickTop="1" x14ac:dyDescent="0.25"/>
    <row r="46" spans="1:5" x14ac:dyDescent="0.25">
      <c r="A46" s="5" t="s">
        <v>29</v>
      </c>
    </row>
    <row r="48" spans="1:5" x14ac:dyDescent="0.25">
      <c r="A48" t="s">
        <v>30</v>
      </c>
    </row>
    <row r="50" spans="1:1" x14ac:dyDescent="0.25">
      <c r="A50" s="5" t="s">
        <v>31</v>
      </c>
    </row>
    <row r="52" spans="1:1" x14ac:dyDescent="0.25">
      <c r="A52" t="s">
        <v>32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E77E6-D159-4765-B0C6-9F860523A60E}">
  <dimension ref="A1:H54"/>
  <sheetViews>
    <sheetView topLeftCell="A28" workbookViewId="0">
      <selection activeCell="A56" sqref="A56:XFD59"/>
    </sheetView>
  </sheetViews>
  <sheetFormatPr defaultRowHeight="15" x14ac:dyDescent="0.25"/>
  <cols>
    <col min="1" max="1" width="20.7109375" customWidth="1"/>
    <col min="3" max="3" width="10" bestFit="1" customWidth="1"/>
  </cols>
  <sheetData>
    <row r="1" spans="1:5" ht="18.75" x14ac:dyDescent="0.3">
      <c r="A1" s="6" t="s">
        <v>0</v>
      </c>
    </row>
    <row r="3" spans="1:5" x14ac:dyDescent="0.25">
      <c r="A3" t="s">
        <v>1</v>
      </c>
      <c r="C3" s="9" t="s">
        <v>44</v>
      </c>
    </row>
    <row r="4" spans="1:5" x14ac:dyDescent="0.25">
      <c r="C4" s="9"/>
    </row>
    <row r="5" spans="1:5" x14ac:dyDescent="0.25">
      <c r="A5" t="s">
        <v>2</v>
      </c>
      <c r="C5" s="9">
        <v>58636358</v>
      </c>
    </row>
    <row r="6" spans="1:5" x14ac:dyDescent="0.25">
      <c r="C6" s="9"/>
    </row>
    <row r="7" spans="1:5" x14ac:dyDescent="0.25">
      <c r="A7" t="s">
        <v>3</v>
      </c>
      <c r="C7" t="s">
        <v>45</v>
      </c>
    </row>
    <row r="8" spans="1:5" x14ac:dyDescent="0.25">
      <c r="C8" t="s">
        <v>46</v>
      </c>
    </row>
    <row r="10" spans="1:5" x14ac:dyDescent="0.25">
      <c r="A10" t="s">
        <v>4</v>
      </c>
      <c r="C10" t="s">
        <v>5</v>
      </c>
    </row>
    <row r="12" spans="1:5" x14ac:dyDescent="0.25">
      <c r="A12" t="s">
        <v>6</v>
      </c>
      <c r="C12" t="s">
        <v>7</v>
      </c>
    </row>
    <row r="13" spans="1:5" x14ac:dyDescent="0.25">
      <c r="C13" t="s">
        <v>8</v>
      </c>
    </row>
    <row r="15" spans="1:5" x14ac:dyDescent="0.25">
      <c r="A15" t="s">
        <v>47</v>
      </c>
      <c r="C15" t="s">
        <v>48</v>
      </c>
      <c r="E15" t="s">
        <v>9</v>
      </c>
    </row>
    <row r="16" spans="1:5" x14ac:dyDescent="0.25">
      <c r="C16" t="s">
        <v>49</v>
      </c>
      <c r="E16" t="s">
        <v>10</v>
      </c>
    </row>
    <row r="17" spans="1:8" x14ac:dyDescent="0.25">
      <c r="C17" t="s">
        <v>50</v>
      </c>
      <c r="E17" t="s">
        <v>11</v>
      </c>
    </row>
    <row r="20" spans="1:8" x14ac:dyDescent="0.25">
      <c r="A20" s="5" t="s">
        <v>37</v>
      </c>
    </row>
    <row r="22" spans="1:8" s="7" customFormat="1" x14ac:dyDescent="0.25">
      <c r="A22" s="7" t="s">
        <v>13</v>
      </c>
      <c r="D22" s="8"/>
      <c r="F22" s="7" t="s">
        <v>14</v>
      </c>
      <c r="H22" s="8"/>
    </row>
    <row r="23" spans="1:8" x14ac:dyDescent="0.25">
      <c r="D23" s="1"/>
      <c r="H23" s="1"/>
    </row>
    <row r="24" spans="1:8" x14ac:dyDescent="0.25">
      <c r="A24" t="s">
        <v>15</v>
      </c>
      <c r="D24" s="1">
        <v>0</v>
      </c>
      <c r="F24" t="s">
        <v>16</v>
      </c>
      <c r="H24" s="1">
        <f>-115.88+567.68</f>
        <v>451.79999999999995</v>
      </c>
    </row>
    <row r="25" spans="1:8" x14ac:dyDescent="0.25">
      <c r="D25" s="1"/>
      <c r="H25" s="1"/>
    </row>
    <row r="26" spans="1:8" x14ac:dyDescent="0.25">
      <c r="A26" t="s">
        <v>17</v>
      </c>
      <c r="D26" s="1">
        <f>19+44</f>
        <v>63</v>
      </c>
      <c r="F26" t="s">
        <v>18</v>
      </c>
      <c r="H26" s="1">
        <f>150+126.42</f>
        <v>276.42</v>
      </c>
    </row>
    <row r="27" spans="1:8" x14ac:dyDescent="0.25">
      <c r="D27" s="1"/>
      <c r="H27" s="1"/>
    </row>
    <row r="28" spans="1:8" x14ac:dyDescent="0.25">
      <c r="A28" t="s">
        <v>19</v>
      </c>
      <c r="D28" s="2">
        <v>665.22</v>
      </c>
      <c r="H28" s="2"/>
    </row>
    <row r="29" spans="1:8" x14ac:dyDescent="0.25">
      <c r="D29" s="1"/>
      <c r="H29" s="1"/>
    </row>
    <row r="30" spans="1:8" ht="15.75" thickBot="1" x14ac:dyDescent="0.3">
      <c r="A30" t="s">
        <v>20</v>
      </c>
      <c r="D30" s="4">
        <f>SUM(D22:D29)</f>
        <v>728.22</v>
      </c>
      <c r="F30" t="s">
        <v>21</v>
      </c>
      <c r="H30" s="4">
        <f>SUM(H22:H29)</f>
        <v>728.22</v>
      </c>
    </row>
    <row r="31" spans="1:8" ht="15.75" thickTop="1" x14ac:dyDescent="0.25"/>
    <row r="33" spans="1:5" x14ac:dyDescent="0.25">
      <c r="A33" s="5" t="s">
        <v>43</v>
      </c>
    </row>
    <row r="35" spans="1:5" x14ac:dyDescent="0.25">
      <c r="A35" t="s">
        <v>23</v>
      </c>
      <c r="D35" s="1">
        <v>13167.61</v>
      </c>
    </row>
    <row r="36" spans="1:5" x14ac:dyDescent="0.25">
      <c r="D36" s="1"/>
    </row>
    <row r="37" spans="1:5" x14ac:dyDescent="0.25">
      <c r="A37" t="s">
        <v>24</v>
      </c>
      <c r="D37" s="2">
        <v>9605.51</v>
      </c>
      <c r="E37" s="3" t="s">
        <v>25</v>
      </c>
    </row>
    <row r="38" spans="1:5" x14ac:dyDescent="0.25">
      <c r="D38" s="1"/>
    </row>
    <row r="39" spans="1:5" x14ac:dyDescent="0.25">
      <c r="A39" t="s">
        <v>26</v>
      </c>
      <c r="D39" s="1">
        <f>+D35-D37</f>
        <v>3562.1000000000004</v>
      </c>
    </row>
    <row r="40" spans="1:5" x14ac:dyDescent="0.25">
      <c r="D40" s="1"/>
    </row>
    <row r="41" spans="1:5" x14ac:dyDescent="0.25">
      <c r="A41" t="s">
        <v>27</v>
      </c>
      <c r="D41" s="2">
        <f>2809.25+588.136+38.09+147.49+107.97-1.07+119.04</f>
        <v>3808.9059999999999</v>
      </c>
      <c r="E41" s="3" t="s">
        <v>25</v>
      </c>
    </row>
    <row r="42" spans="1:5" x14ac:dyDescent="0.25">
      <c r="D42" s="1"/>
    </row>
    <row r="43" spans="1:5" ht="15.75" thickBot="1" x14ac:dyDescent="0.3">
      <c r="A43" t="s">
        <v>28</v>
      </c>
      <c r="D43" s="4">
        <f>+D39-D41</f>
        <v>-246.80599999999959</v>
      </c>
    </row>
    <row r="44" spans="1:5" ht="15.75" thickTop="1" x14ac:dyDescent="0.25"/>
    <row r="46" spans="1:5" x14ac:dyDescent="0.25">
      <c r="A46" s="5" t="s">
        <v>29</v>
      </c>
    </row>
    <row r="48" spans="1:5" x14ac:dyDescent="0.25">
      <c r="A48" t="s">
        <v>30</v>
      </c>
    </row>
    <row r="50" spans="1:1" x14ac:dyDescent="0.25">
      <c r="A50" s="5" t="s">
        <v>31</v>
      </c>
    </row>
    <row r="52" spans="1:1" x14ac:dyDescent="0.25">
      <c r="A52" t="s">
        <v>32</v>
      </c>
    </row>
    <row r="54" spans="1:1" x14ac:dyDescent="0.25">
      <c r="A54" s="5" t="s">
        <v>38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8C5ED-AF54-4751-974D-B57AE73F4615}">
  <dimension ref="A1:H54"/>
  <sheetViews>
    <sheetView topLeftCell="A22" workbookViewId="0">
      <selection activeCell="A56" sqref="A56:XFD59"/>
    </sheetView>
  </sheetViews>
  <sheetFormatPr defaultRowHeight="15" x14ac:dyDescent="0.25"/>
  <cols>
    <col min="1" max="1" width="20.7109375" customWidth="1"/>
    <col min="3" max="3" width="10" bestFit="1" customWidth="1"/>
  </cols>
  <sheetData>
    <row r="1" spans="1:5" ht="18.75" x14ac:dyDescent="0.3">
      <c r="A1" s="6" t="s">
        <v>0</v>
      </c>
    </row>
    <row r="3" spans="1:5" x14ac:dyDescent="0.25">
      <c r="A3" t="s">
        <v>1</v>
      </c>
      <c r="C3" s="9" t="s">
        <v>44</v>
      </c>
    </row>
    <row r="4" spans="1:5" x14ac:dyDescent="0.25">
      <c r="C4" s="9"/>
    </row>
    <row r="5" spans="1:5" x14ac:dyDescent="0.25">
      <c r="A5" t="s">
        <v>2</v>
      </c>
      <c r="C5" s="9">
        <v>58636358</v>
      </c>
    </row>
    <row r="6" spans="1:5" x14ac:dyDescent="0.25">
      <c r="C6" s="9"/>
    </row>
    <row r="7" spans="1:5" x14ac:dyDescent="0.25">
      <c r="A7" t="s">
        <v>3</v>
      </c>
      <c r="C7" t="s">
        <v>45</v>
      </c>
    </row>
    <row r="8" spans="1:5" x14ac:dyDescent="0.25">
      <c r="C8" t="s">
        <v>46</v>
      </c>
    </row>
    <row r="10" spans="1:5" x14ac:dyDescent="0.25">
      <c r="A10" t="s">
        <v>4</v>
      </c>
      <c r="C10" t="s">
        <v>5</v>
      </c>
    </row>
    <row r="12" spans="1:5" x14ac:dyDescent="0.25">
      <c r="A12" t="s">
        <v>6</v>
      </c>
      <c r="C12" t="s">
        <v>7</v>
      </c>
    </row>
    <row r="13" spans="1:5" x14ac:dyDescent="0.25">
      <c r="C13" t="s">
        <v>8</v>
      </c>
    </row>
    <row r="15" spans="1:5" x14ac:dyDescent="0.25">
      <c r="A15" t="s">
        <v>47</v>
      </c>
      <c r="C15" t="s">
        <v>48</v>
      </c>
      <c r="E15" t="s">
        <v>9</v>
      </c>
    </row>
    <row r="16" spans="1:5" x14ac:dyDescent="0.25">
      <c r="C16" t="s">
        <v>49</v>
      </c>
      <c r="E16" t="s">
        <v>10</v>
      </c>
    </row>
    <row r="17" spans="1:8" x14ac:dyDescent="0.25">
      <c r="C17" t="s">
        <v>50</v>
      </c>
      <c r="E17" t="s">
        <v>11</v>
      </c>
    </row>
    <row r="20" spans="1:8" x14ac:dyDescent="0.25">
      <c r="A20" s="5" t="s">
        <v>34</v>
      </c>
    </row>
    <row r="22" spans="1:8" s="7" customFormat="1" x14ac:dyDescent="0.25">
      <c r="A22" s="7" t="s">
        <v>13</v>
      </c>
      <c r="D22" s="8"/>
      <c r="F22" s="7" t="s">
        <v>14</v>
      </c>
      <c r="H22" s="8"/>
    </row>
    <row r="23" spans="1:8" x14ac:dyDescent="0.25">
      <c r="D23" s="1"/>
      <c r="H23" s="1"/>
    </row>
    <row r="24" spans="1:8" x14ac:dyDescent="0.25">
      <c r="A24" t="s">
        <v>15</v>
      </c>
      <c r="D24" s="1">
        <v>0</v>
      </c>
      <c r="F24" t="s">
        <v>16</v>
      </c>
      <c r="H24" s="1">
        <f>1951.85+814.48-2067.73</f>
        <v>698.59999999999991</v>
      </c>
    </row>
    <row r="25" spans="1:8" x14ac:dyDescent="0.25">
      <c r="D25" s="1"/>
      <c r="H25" s="1"/>
    </row>
    <row r="26" spans="1:8" x14ac:dyDescent="0.25">
      <c r="A26" t="s">
        <v>17</v>
      </c>
      <c r="D26" s="1">
        <v>93</v>
      </c>
      <c r="F26" t="s">
        <v>18</v>
      </c>
      <c r="H26" s="1">
        <v>150</v>
      </c>
    </row>
    <row r="27" spans="1:8" x14ac:dyDescent="0.25">
      <c r="D27" s="1"/>
      <c r="H27" s="1"/>
    </row>
    <row r="28" spans="1:8" x14ac:dyDescent="0.25">
      <c r="A28" t="s">
        <v>19</v>
      </c>
      <c r="D28" s="2">
        <v>755.6</v>
      </c>
      <c r="H28" s="2"/>
    </row>
    <row r="29" spans="1:8" x14ac:dyDescent="0.25">
      <c r="D29" s="1"/>
      <c r="H29" s="1"/>
    </row>
    <row r="30" spans="1:8" ht="15.75" thickBot="1" x14ac:dyDescent="0.3">
      <c r="A30" t="s">
        <v>20</v>
      </c>
      <c r="D30" s="4">
        <f>SUM(D22:D29)</f>
        <v>848.6</v>
      </c>
      <c r="F30" t="s">
        <v>21</v>
      </c>
      <c r="H30" s="4">
        <f>SUM(H22:H29)</f>
        <v>848.59999999999991</v>
      </c>
    </row>
    <row r="31" spans="1:8" ht="15.75" thickTop="1" x14ac:dyDescent="0.25"/>
    <row r="33" spans="1:5" x14ac:dyDescent="0.25">
      <c r="A33" s="5" t="s">
        <v>42</v>
      </c>
    </row>
    <row r="35" spans="1:5" x14ac:dyDescent="0.25">
      <c r="A35" t="s">
        <v>23</v>
      </c>
      <c r="D35" s="1">
        <v>7392.08</v>
      </c>
    </row>
    <row r="36" spans="1:5" x14ac:dyDescent="0.25">
      <c r="D36" s="1"/>
    </row>
    <row r="37" spans="1:5" x14ac:dyDescent="0.25">
      <c r="A37" t="s">
        <v>24</v>
      </c>
      <c r="D37" s="2">
        <v>7988.2</v>
      </c>
      <c r="E37" s="3" t="s">
        <v>25</v>
      </c>
    </row>
    <row r="38" spans="1:5" x14ac:dyDescent="0.25">
      <c r="D38" s="1"/>
    </row>
    <row r="39" spans="1:5" x14ac:dyDescent="0.25">
      <c r="A39" t="s">
        <v>26</v>
      </c>
      <c r="D39" s="1">
        <f>+D35-D37</f>
        <v>-596.11999999999989</v>
      </c>
    </row>
    <row r="40" spans="1:5" x14ac:dyDescent="0.25">
      <c r="D40" s="1"/>
    </row>
    <row r="41" spans="1:5" x14ac:dyDescent="0.25">
      <c r="A41" t="s">
        <v>27</v>
      </c>
      <c r="D41" s="2">
        <f>384.17+398.42+232.25+439.41-1.64+19</f>
        <v>1471.61</v>
      </c>
      <c r="E41" s="3" t="s">
        <v>25</v>
      </c>
    </row>
    <row r="42" spans="1:5" x14ac:dyDescent="0.25">
      <c r="D42" s="1"/>
    </row>
    <row r="43" spans="1:5" ht="15.75" thickBot="1" x14ac:dyDescent="0.3">
      <c r="A43" t="s">
        <v>28</v>
      </c>
      <c r="D43" s="4">
        <f>+D39-D41</f>
        <v>-2067.7299999999996</v>
      </c>
    </row>
    <row r="44" spans="1:5" ht="15.75" thickTop="1" x14ac:dyDescent="0.25"/>
    <row r="46" spans="1:5" x14ac:dyDescent="0.25">
      <c r="A46" s="5" t="s">
        <v>29</v>
      </c>
    </row>
    <row r="48" spans="1:5" x14ac:dyDescent="0.25">
      <c r="A48" t="s">
        <v>30</v>
      </c>
    </row>
    <row r="50" spans="1:1" x14ac:dyDescent="0.25">
      <c r="A50" s="5" t="s">
        <v>31</v>
      </c>
    </row>
    <row r="52" spans="1:1" x14ac:dyDescent="0.25">
      <c r="A52" t="s">
        <v>32</v>
      </c>
    </row>
    <row r="54" spans="1:1" x14ac:dyDescent="0.25">
      <c r="A54" s="5" t="s">
        <v>35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F672D-5ACB-45F4-8BEB-07276786D740}">
  <dimension ref="A1:H54"/>
  <sheetViews>
    <sheetView topLeftCell="A25" workbookViewId="0">
      <selection activeCell="A56" sqref="A56:XFD59"/>
    </sheetView>
  </sheetViews>
  <sheetFormatPr defaultRowHeight="15" x14ac:dyDescent="0.25"/>
  <cols>
    <col min="1" max="1" width="20.7109375" customWidth="1"/>
    <col min="3" max="3" width="10" bestFit="1" customWidth="1"/>
  </cols>
  <sheetData>
    <row r="1" spans="1:5" ht="18.75" x14ac:dyDescent="0.3">
      <c r="A1" s="6" t="s">
        <v>0</v>
      </c>
    </row>
    <row r="3" spans="1:5" x14ac:dyDescent="0.25">
      <c r="A3" t="s">
        <v>1</v>
      </c>
      <c r="C3" s="9" t="s">
        <v>44</v>
      </c>
    </row>
    <row r="4" spans="1:5" x14ac:dyDescent="0.25">
      <c r="C4" s="9"/>
    </row>
    <row r="5" spans="1:5" x14ac:dyDescent="0.25">
      <c r="A5" t="s">
        <v>2</v>
      </c>
      <c r="C5" s="9">
        <v>58636358</v>
      </c>
    </row>
    <row r="6" spans="1:5" x14ac:dyDescent="0.25">
      <c r="C6" s="9"/>
    </row>
    <row r="7" spans="1:5" x14ac:dyDescent="0.25">
      <c r="A7" t="s">
        <v>3</v>
      </c>
      <c r="C7" t="s">
        <v>45</v>
      </c>
    </row>
    <row r="8" spans="1:5" x14ac:dyDescent="0.25">
      <c r="C8" t="s">
        <v>46</v>
      </c>
    </row>
    <row r="10" spans="1:5" x14ac:dyDescent="0.25">
      <c r="A10" t="s">
        <v>4</v>
      </c>
      <c r="C10" t="s">
        <v>5</v>
      </c>
    </row>
    <row r="12" spans="1:5" x14ac:dyDescent="0.25">
      <c r="A12" t="s">
        <v>6</v>
      </c>
      <c r="C12" t="s">
        <v>7</v>
      </c>
    </row>
    <row r="13" spans="1:5" x14ac:dyDescent="0.25">
      <c r="C13" t="s">
        <v>8</v>
      </c>
    </row>
    <row r="15" spans="1:5" x14ac:dyDescent="0.25">
      <c r="A15" t="s">
        <v>47</v>
      </c>
      <c r="C15" t="s">
        <v>48</v>
      </c>
      <c r="E15" t="s">
        <v>9</v>
      </c>
    </row>
    <row r="16" spans="1:5" x14ac:dyDescent="0.25">
      <c r="C16" t="s">
        <v>49</v>
      </c>
      <c r="E16" t="s">
        <v>10</v>
      </c>
    </row>
    <row r="17" spans="1:8" x14ac:dyDescent="0.25">
      <c r="C17" t="s">
        <v>50</v>
      </c>
      <c r="E17" t="s">
        <v>11</v>
      </c>
    </row>
    <row r="20" spans="1:8" x14ac:dyDescent="0.25">
      <c r="A20" s="5" t="s">
        <v>33</v>
      </c>
    </row>
    <row r="22" spans="1:8" s="7" customFormat="1" x14ac:dyDescent="0.25">
      <c r="A22" s="7" t="s">
        <v>13</v>
      </c>
      <c r="D22" s="8"/>
      <c r="F22" s="7" t="s">
        <v>14</v>
      </c>
      <c r="H22" s="8"/>
    </row>
    <row r="23" spans="1:8" x14ac:dyDescent="0.25">
      <c r="D23" s="1"/>
      <c r="H23" s="1"/>
    </row>
    <row r="24" spans="1:8" x14ac:dyDescent="0.25">
      <c r="A24" t="s">
        <v>15</v>
      </c>
      <c r="D24" s="1">
        <v>0</v>
      </c>
      <c r="F24" t="s">
        <v>16</v>
      </c>
      <c r="H24" s="1">
        <f>1951.85+814.48</f>
        <v>2766.33</v>
      </c>
    </row>
    <row r="25" spans="1:8" x14ac:dyDescent="0.25">
      <c r="D25" s="1"/>
      <c r="H25" s="1"/>
    </row>
    <row r="26" spans="1:8" x14ac:dyDescent="0.25">
      <c r="A26" t="s">
        <v>17</v>
      </c>
      <c r="D26" s="1">
        <f>145.2+1377</f>
        <v>1522.2</v>
      </c>
      <c r="F26" t="s">
        <v>18</v>
      </c>
      <c r="H26" s="1">
        <v>150</v>
      </c>
    </row>
    <row r="27" spans="1:8" x14ac:dyDescent="0.25">
      <c r="D27" s="1"/>
      <c r="H27" s="1"/>
    </row>
    <row r="28" spans="1:8" x14ac:dyDescent="0.25">
      <c r="A28" t="s">
        <v>19</v>
      </c>
      <c r="D28" s="2">
        <v>1394.13</v>
      </c>
      <c r="H28" s="2"/>
    </row>
    <row r="29" spans="1:8" x14ac:dyDescent="0.25">
      <c r="D29" s="1"/>
      <c r="H29" s="1"/>
    </row>
    <row r="30" spans="1:8" ht="15.75" thickBot="1" x14ac:dyDescent="0.3">
      <c r="A30" t="s">
        <v>20</v>
      </c>
      <c r="D30" s="4">
        <f>SUM(D22:D29)</f>
        <v>2916.33</v>
      </c>
      <c r="F30" t="s">
        <v>21</v>
      </c>
      <c r="H30" s="4">
        <f>SUM(H22:H29)</f>
        <v>2916.33</v>
      </c>
    </row>
    <row r="31" spans="1:8" ht="15.75" thickTop="1" x14ac:dyDescent="0.25"/>
    <row r="33" spans="1:5" x14ac:dyDescent="0.25">
      <c r="A33" s="5" t="s">
        <v>41</v>
      </c>
    </row>
    <row r="35" spans="1:5" x14ac:dyDescent="0.25">
      <c r="A35" t="s">
        <v>23</v>
      </c>
      <c r="D35" s="1">
        <v>27866.45</v>
      </c>
    </row>
    <row r="36" spans="1:5" x14ac:dyDescent="0.25">
      <c r="D36" s="1"/>
    </row>
    <row r="37" spans="1:5" x14ac:dyDescent="0.25">
      <c r="A37" t="s">
        <v>24</v>
      </c>
      <c r="D37" s="2">
        <v>18672.21</v>
      </c>
      <c r="E37" s="3" t="s">
        <v>25</v>
      </c>
    </row>
    <row r="38" spans="1:5" x14ac:dyDescent="0.25">
      <c r="D38" s="1"/>
    </row>
    <row r="39" spans="1:5" x14ac:dyDescent="0.25">
      <c r="A39" t="s">
        <v>26</v>
      </c>
      <c r="D39" s="1">
        <f>+D35-D37</f>
        <v>9194.2400000000016</v>
      </c>
    </row>
    <row r="40" spans="1:5" x14ac:dyDescent="0.25">
      <c r="D40" s="1"/>
    </row>
    <row r="41" spans="1:5" x14ac:dyDescent="0.25">
      <c r="A41" t="s">
        <v>27</v>
      </c>
      <c r="D41" s="2">
        <f>4085.62+2807.84+109.53+29.25+1132.58-4.19+4.13+215</f>
        <v>8379.76</v>
      </c>
      <c r="E41" s="3" t="s">
        <v>25</v>
      </c>
    </row>
    <row r="42" spans="1:5" x14ac:dyDescent="0.25">
      <c r="D42" s="1"/>
    </row>
    <row r="43" spans="1:5" ht="15.75" thickBot="1" x14ac:dyDescent="0.3">
      <c r="A43" t="s">
        <v>28</v>
      </c>
      <c r="D43" s="4">
        <f>+D39-D41</f>
        <v>814.48000000000138</v>
      </c>
    </row>
    <row r="44" spans="1:5" ht="15.75" thickTop="1" x14ac:dyDescent="0.25"/>
    <row r="46" spans="1:5" x14ac:dyDescent="0.25">
      <c r="A46" s="5" t="s">
        <v>29</v>
      </c>
    </row>
    <row r="48" spans="1:5" x14ac:dyDescent="0.25">
      <c r="A48" t="s">
        <v>30</v>
      </c>
    </row>
    <row r="50" spans="1:1" x14ac:dyDescent="0.25">
      <c r="A50" s="5" t="s">
        <v>31</v>
      </c>
    </row>
    <row r="52" spans="1:1" x14ac:dyDescent="0.25">
      <c r="A52" t="s">
        <v>32</v>
      </c>
    </row>
    <row r="54" spans="1:1" x14ac:dyDescent="0.25">
      <c r="A54" s="5" t="s">
        <v>36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workbookViewId="0">
      <selection activeCell="A3" sqref="A3:XFD18"/>
    </sheetView>
  </sheetViews>
  <sheetFormatPr defaultRowHeight="15" x14ac:dyDescent="0.25"/>
  <cols>
    <col min="1" max="1" width="20.7109375" customWidth="1"/>
    <col min="3" max="3" width="31" customWidth="1"/>
  </cols>
  <sheetData>
    <row r="1" spans="1:5" ht="18.75" x14ac:dyDescent="0.3">
      <c r="A1" s="6" t="s">
        <v>0</v>
      </c>
    </row>
    <row r="3" spans="1:5" x14ac:dyDescent="0.25">
      <c r="A3" t="s">
        <v>1</v>
      </c>
      <c r="C3" s="9" t="s">
        <v>44</v>
      </c>
    </row>
    <row r="4" spans="1:5" x14ac:dyDescent="0.25">
      <c r="C4" s="9"/>
    </row>
    <row r="5" spans="1:5" x14ac:dyDescent="0.25">
      <c r="A5" t="s">
        <v>2</v>
      </c>
      <c r="C5" s="9">
        <v>58636358</v>
      </c>
    </row>
    <row r="6" spans="1:5" x14ac:dyDescent="0.25">
      <c r="C6" s="9"/>
    </row>
    <row r="7" spans="1:5" x14ac:dyDescent="0.25">
      <c r="A7" t="s">
        <v>3</v>
      </c>
      <c r="C7" t="s">
        <v>45</v>
      </c>
    </row>
    <row r="8" spans="1:5" x14ac:dyDescent="0.25">
      <c r="C8" t="s">
        <v>46</v>
      </c>
    </row>
    <row r="10" spans="1:5" x14ac:dyDescent="0.25">
      <c r="A10" t="s">
        <v>4</v>
      </c>
      <c r="C10" t="s">
        <v>5</v>
      </c>
    </row>
    <row r="12" spans="1:5" x14ac:dyDescent="0.25">
      <c r="A12" t="s">
        <v>6</v>
      </c>
      <c r="C12" t="s">
        <v>7</v>
      </c>
    </row>
    <row r="13" spans="1:5" x14ac:dyDescent="0.25">
      <c r="C13" t="s">
        <v>8</v>
      </c>
    </row>
    <row r="15" spans="1:5" x14ac:dyDescent="0.25">
      <c r="A15" t="s">
        <v>47</v>
      </c>
      <c r="C15" t="s">
        <v>48</v>
      </c>
      <c r="E15" t="s">
        <v>9</v>
      </c>
    </row>
    <row r="16" spans="1:5" x14ac:dyDescent="0.25">
      <c r="C16" t="s">
        <v>49</v>
      </c>
      <c r="E16" t="s">
        <v>10</v>
      </c>
    </row>
    <row r="17" spans="1:8" x14ac:dyDescent="0.25">
      <c r="C17" t="s">
        <v>50</v>
      </c>
      <c r="E17" t="s">
        <v>11</v>
      </c>
    </row>
    <row r="20" spans="1:8" x14ac:dyDescent="0.25">
      <c r="A20" s="5" t="s">
        <v>12</v>
      </c>
    </row>
    <row r="22" spans="1:8" s="7" customFormat="1" x14ac:dyDescent="0.25">
      <c r="A22" s="7" t="s">
        <v>13</v>
      </c>
      <c r="D22" s="8"/>
      <c r="F22" s="7" t="s">
        <v>14</v>
      </c>
      <c r="H22" s="8"/>
    </row>
    <row r="23" spans="1:8" x14ac:dyDescent="0.25">
      <c r="D23" s="1"/>
      <c r="H23" s="1"/>
    </row>
    <row r="24" spans="1:8" x14ac:dyDescent="0.25">
      <c r="A24" t="s">
        <v>15</v>
      </c>
      <c r="D24" s="1">
        <v>0</v>
      </c>
      <c r="F24" t="s">
        <v>16</v>
      </c>
      <c r="H24" s="1">
        <f>601.84+1350.01</f>
        <v>1951.85</v>
      </c>
    </row>
    <row r="25" spans="1:8" x14ac:dyDescent="0.25">
      <c r="D25" s="1"/>
      <c r="H25" s="1"/>
    </row>
    <row r="26" spans="1:8" x14ac:dyDescent="0.25">
      <c r="A26" t="s">
        <v>17</v>
      </c>
      <c r="D26" s="1">
        <v>785</v>
      </c>
      <c r="F26" t="s">
        <v>18</v>
      </c>
      <c r="H26" s="1">
        <f>150+568.4</f>
        <v>718.4</v>
      </c>
    </row>
    <row r="27" spans="1:8" x14ac:dyDescent="0.25">
      <c r="D27" s="1"/>
      <c r="H27" s="1"/>
    </row>
    <row r="28" spans="1:8" x14ac:dyDescent="0.25">
      <c r="A28" t="s">
        <v>19</v>
      </c>
      <c r="D28" s="2">
        <v>1885.25</v>
      </c>
      <c r="H28" s="2"/>
    </row>
    <row r="29" spans="1:8" x14ac:dyDescent="0.25">
      <c r="D29" s="1"/>
      <c r="H29" s="1"/>
    </row>
    <row r="30" spans="1:8" ht="15.75" thickBot="1" x14ac:dyDescent="0.3">
      <c r="A30" t="s">
        <v>20</v>
      </c>
      <c r="D30" s="4">
        <f>SUM(D22:D29)</f>
        <v>2670.25</v>
      </c>
      <c r="F30" t="s">
        <v>21</v>
      </c>
      <c r="H30" s="4">
        <f>SUM(H22:H29)</f>
        <v>2670.25</v>
      </c>
    </row>
    <row r="31" spans="1:8" ht="15.75" thickTop="1" x14ac:dyDescent="0.25"/>
    <row r="33" spans="1:5" x14ac:dyDescent="0.25">
      <c r="A33" s="5" t="s">
        <v>22</v>
      </c>
    </row>
    <row r="35" spans="1:5" x14ac:dyDescent="0.25">
      <c r="A35" t="s">
        <v>23</v>
      </c>
      <c r="D35" s="1">
        <v>11544.02</v>
      </c>
    </row>
    <row r="36" spans="1:5" x14ac:dyDescent="0.25">
      <c r="D36" s="1"/>
    </row>
    <row r="37" spans="1:5" x14ac:dyDescent="0.25">
      <c r="A37" t="s">
        <v>24</v>
      </c>
      <c r="D37" s="2">
        <v>7698.74</v>
      </c>
      <c r="E37" s="3" t="s">
        <v>25</v>
      </c>
    </row>
    <row r="38" spans="1:5" x14ac:dyDescent="0.25">
      <c r="D38" s="1"/>
    </row>
    <row r="39" spans="1:5" x14ac:dyDescent="0.25">
      <c r="A39" t="s">
        <v>26</v>
      </c>
      <c r="D39" s="1">
        <f>+D35-D37</f>
        <v>3845.2800000000007</v>
      </c>
    </row>
    <row r="40" spans="1:5" x14ac:dyDescent="0.25">
      <c r="D40" s="1"/>
    </row>
    <row r="41" spans="1:5" x14ac:dyDescent="0.25">
      <c r="A41" t="s">
        <v>27</v>
      </c>
      <c r="D41" s="2">
        <f>740.88+256.32+156.7+15.79+1172.92-1.2+153.86</f>
        <v>2495.2700000000004</v>
      </c>
      <c r="E41" s="3" t="s">
        <v>25</v>
      </c>
    </row>
    <row r="42" spans="1:5" x14ac:dyDescent="0.25">
      <c r="D42" s="1"/>
    </row>
    <row r="43" spans="1:5" ht="15.75" thickBot="1" x14ac:dyDescent="0.3">
      <c r="A43" t="s">
        <v>28</v>
      </c>
      <c r="D43" s="4">
        <f>+D39-D41</f>
        <v>1350.0100000000002</v>
      </c>
    </row>
    <row r="44" spans="1:5" ht="15.75" thickTop="1" x14ac:dyDescent="0.25"/>
    <row r="46" spans="1:5" x14ac:dyDescent="0.25">
      <c r="A46" s="5" t="s">
        <v>29</v>
      </c>
    </row>
    <row r="48" spans="1:5" x14ac:dyDescent="0.25">
      <c r="A48" t="s">
        <v>30</v>
      </c>
    </row>
    <row r="50" spans="1:1" x14ac:dyDescent="0.25">
      <c r="A50" s="5" t="s">
        <v>31</v>
      </c>
    </row>
    <row r="52" spans="1:1" x14ac:dyDescent="0.25">
      <c r="A52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ANBI publicatie 2025</vt:lpstr>
      <vt:lpstr>ANBI publicatie 2024</vt:lpstr>
      <vt:lpstr>ANBI publicatie 2023</vt:lpstr>
      <vt:lpstr>ANBI publicatie 2022</vt:lpstr>
      <vt:lpstr>ANBI publicatie 2021</vt:lpstr>
      <vt:lpstr>ANBI publicatie 2020</vt:lpstr>
      <vt:lpstr>ANBI publicatie 2019</vt:lpstr>
      <vt:lpstr>ANBI publicatie 2018</vt:lpstr>
      <vt:lpstr>ANBI publicatie 2017</vt:lpstr>
      <vt:lpstr>ANBI publicatie 2016</vt:lpstr>
      <vt:lpstr>ANBI publicatie 2015</vt:lpstr>
      <vt:lpstr>ANBI publicatie 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Sleutelberg Beheer</dc:creator>
  <cp:keywords/>
  <dc:description/>
  <cp:lastModifiedBy>Gideon Sleutelberg</cp:lastModifiedBy>
  <cp:revision/>
  <dcterms:created xsi:type="dcterms:W3CDTF">2014-04-17T14:18:00Z</dcterms:created>
  <dcterms:modified xsi:type="dcterms:W3CDTF">2026-09-04T11:48:56Z</dcterms:modified>
</cp:coreProperties>
</file>